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מכרזים\2021\46-21 משתלות\מעודכן\לוועדה\פרסום\"/>
    </mc:Choice>
  </mc:AlternateContent>
  <xr:revisionPtr revIDLastSave="0" documentId="8_{0AF36C86-6A16-4C9C-B15C-79C94FB1FF1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E7" i="1"/>
  <c r="F7" i="1"/>
  <c r="G7" i="1"/>
  <c r="F5" i="1"/>
  <c r="D8" i="1"/>
  <c r="D11" i="1"/>
  <c r="B15" i="1"/>
  <c r="B16" i="1"/>
  <c r="B18" i="1"/>
  <c r="C5" i="1"/>
  <c r="B7" i="1" l="1"/>
  <c r="E17" i="1"/>
  <c r="B17" i="1" s="1"/>
  <c r="E6" i="1"/>
  <c r="E13" i="1"/>
  <c r="B13" i="1" s="1"/>
  <c r="H12" i="1"/>
  <c r="I5" i="1"/>
  <c r="F12" i="1"/>
  <c r="E10" i="1"/>
  <c r="F8" i="1"/>
  <c r="G8" i="1"/>
  <c r="E8" i="1"/>
  <c r="E5" i="1"/>
  <c r="G6" i="1"/>
  <c r="G5" i="1"/>
  <c r="G10" i="1"/>
  <c r="F10" i="1"/>
  <c r="D5" i="1"/>
  <c r="D9" i="1"/>
  <c r="E9" i="1"/>
  <c r="D6" i="1"/>
  <c r="B9" i="1" l="1"/>
  <c r="B5" i="1"/>
  <c r="B8" i="1"/>
  <c r="B6" i="1"/>
  <c r="B10" i="1"/>
  <c r="B12" i="1"/>
  <c r="E4" i="1"/>
  <c r="D4" i="1"/>
  <c r="B4" i="1" s="1"/>
  <c r="I3" i="1"/>
  <c r="F3" i="1"/>
  <c r="C3" i="1"/>
  <c r="E3" i="1"/>
  <c r="D3" i="1"/>
  <c r="D14" i="1"/>
  <c r="C14" i="1"/>
  <c r="B14" i="1" s="1"/>
  <c r="E11" i="1"/>
  <c r="C11" i="1"/>
  <c r="B3" i="1" l="1"/>
  <c r="B11" i="1"/>
  <c r="B19" i="1" l="1"/>
</calcChain>
</file>

<file path=xl/sharedStrings.xml><?xml version="1.0" encoding="utf-8"?>
<sst xmlns="http://schemas.openxmlformats.org/spreadsheetml/2006/main" count="29" uniqueCount="29">
  <si>
    <t>מיש בונגה</t>
  </si>
  <si>
    <t>אדר סורי</t>
  </si>
  <si>
    <t>טבבויה איפה</t>
  </si>
  <si>
    <t>צפצפה שחורה</t>
  </si>
  <si>
    <t>מילה ירוקה עד</t>
  </si>
  <si>
    <t>לגרסטמיה הודית</t>
  </si>
  <si>
    <t>שזיף פיסרדי</t>
  </si>
  <si>
    <t>זלקובה משורית</t>
  </si>
  <si>
    <t>אולמוס קטן עלים</t>
  </si>
  <si>
    <t>ספיון השעווה</t>
  </si>
  <si>
    <t>סיגלון עלי מימוזה</t>
  </si>
  <si>
    <t>פנסית</t>
  </si>
  <si>
    <t>מיש דרומי</t>
  </si>
  <si>
    <t>מכנף נאה</t>
  </si>
  <si>
    <t>H1 2025</t>
  </si>
  <si>
    <t>H2 2025</t>
  </si>
  <si>
    <t>H1 2026</t>
  </si>
  <si>
    <t>מילה ירוקת עד "מאיה"</t>
  </si>
  <si>
    <t>H2 2026</t>
  </si>
  <si>
    <t>סוג עץ</t>
  </si>
  <si>
    <t>סה"כ עצים</t>
  </si>
  <si>
    <t>כמות עצים לפי סיווג סוג עץ</t>
  </si>
  <si>
    <t>H1 2027</t>
  </si>
  <si>
    <t>H2 2027</t>
  </si>
  <si>
    <t>H2 2029</t>
  </si>
  <si>
    <t>מועד אספקה משוער</t>
  </si>
  <si>
    <t>שלטית מסופקת/ שלטית אפריקאית</t>
  </si>
  <si>
    <t>.החברה שומרת על זכותה להזמין עצי פטנט ביחס לכל סוג עץ לגביו קיים פטנט, ובכל כמות</t>
  </si>
  <si>
    <r>
      <rPr>
        <b/>
        <u/>
        <sz val="11"/>
        <color rgb="FFFF0000"/>
        <rFont val="Calibri"/>
        <family val="2"/>
        <scheme val="minor"/>
      </rPr>
      <t>הערה</t>
    </r>
    <r>
      <rPr>
        <sz val="11"/>
        <color rgb="FFFF0000"/>
        <rFont val="Calibri"/>
        <family val="2"/>
        <scheme val="minor"/>
      </rPr>
      <t>: מדובר בכמויות משוערות ובמועדי אספקה משוערים בלבד, אשר אינם מחייבים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</si>
</sst>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77"/>
      <scheme val="minor"/>
    </font>
    <font>
      <sz val="9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rightToLeft="1" tabSelected="1" zoomScale="80" zoomScaleNormal="80" workbookViewId="0">
      <selection activeCell="A22" sqref="A22"/>
    </sheetView>
  </sheetViews>
  <sheetFormatPr defaultColWidth="9" defaultRowHeight="12" x14ac:dyDescent="0.3"/>
  <cols>
    <col min="1" max="1" width="26.453125" style="1" customWidth="1"/>
    <col min="2" max="2" width="13.36328125" style="1" bestFit="1" customWidth="1"/>
    <col min="3" max="5" width="8.36328125" style="1" bestFit="1" customWidth="1"/>
    <col min="6" max="9" width="8.36328125" style="1" customWidth="1"/>
    <col min="10" max="16384" width="9" style="1"/>
  </cols>
  <sheetData>
    <row r="1" spans="1:11" ht="14.25" customHeight="1" x14ac:dyDescent="0.3">
      <c r="A1" s="14" t="s">
        <v>19</v>
      </c>
      <c r="B1" s="14" t="s">
        <v>21</v>
      </c>
      <c r="C1" s="12" t="s">
        <v>25</v>
      </c>
      <c r="D1" s="12"/>
      <c r="E1" s="12"/>
      <c r="F1" s="12"/>
      <c r="G1" s="12"/>
      <c r="H1" s="12"/>
      <c r="I1" s="13"/>
    </row>
    <row r="2" spans="1:11" ht="67.5" customHeight="1" x14ac:dyDescent="0.3">
      <c r="A2" s="15"/>
      <c r="B2" s="15"/>
      <c r="C2" s="4" t="s">
        <v>14</v>
      </c>
      <c r="D2" s="4" t="s">
        <v>15</v>
      </c>
      <c r="E2" s="4" t="s">
        <v>16</v>
      </c>
      <c r="F2" s="4" t="s">
        <v>18</v>
      </c>
      <c r="G2" s="4" t="s">
        <v>22</v>
      </c>
      <c r="H2" s="4" t="s">
        <v>23</v>
      </c>
      <c r="I2" s="4" t="s">
        <v>24</v>
      </c>
    </row>
    <row r="3" spans="1:11" ht="14.25" customHeight="1" x14ac:dyDescent="0.3">
      <c r="A3" s="2" t="s">
        <v>17</v>
      </c>
      <c r="B3" s="3">
        <f>SUM(C3:I3)</f>
        <v>1141</v>
      </c>
      <c r="C3" s="4">
        <f>50</f>
        <v>50</v>
      </c>
      <c r="D3" s="4">
        <f>32+79</f>
        <v>111</v>
      </c>
      <c r="E3" s="4">
        <f>130+230+100+325</f>
        <v>785</v>
      </c>
      <c r="F3" s="4">
        <f>130</f>
        <v>130</v>
      </c>
      <c r="G3" s="4"/>
      <c r="H3" s="4"/>
      <c r="I3" s="4">
        <f>65</f>
        <v>65</v>
      </c>
      <c r="K3" s="10"/>
    </row>
    <row r="4" spans="1:11" ht="14.5" x14ac:dyDescent="0.3">
      <c r="A4" s="4" t="s">
        <v>4</v>
      </c>
      <c r="B4" s="3">
        <f>SUM(C4:I4)</f>
        <v>1293</v>
      </c>
      <c r="C4" s="4"/>
      <c r="D4" s="4">
        <f>768</f>
        <v>768</v>
      </c>
      <c r="E4" s="4">
        <f>525</f>
        <v>525</v>
      </c>
      <c r="F4" s="4"/>
      <c r="G4" s="4"/>
      <c r="H4" s="4"/>
      <c r="I4" s="4"/>
      <c r="K4" s="10"/>
    </row>
    <row r="5" spans="1:11" ht="14.25" customHeight="1" x14ac:dyDescent="0.3">
      <c r="A5" s="7" t="s">
        <v>10</v>
      </c>
      <c r="B5" s="11">
        <f t="shared" ref="B5:B18" si="0">SUM(C5:I5)</f>
        <v>654</v>
      </c>
      <c r="C5" s="4">
        <f>205</f>
        <v>205</v>
      </c>
      <c r="D5" s="4">
        <f>128+20+12+13</f>
        <v>173</v>
      </c>
      <c r="E5" s="4">
        <f>45+25+9</f>
        <v>79</v>
      </c>
      <c r="F5" s="4">
        <f>15</f>
        <v>15</v>
      </c>
      <c r="G5" s="4">
        <f>12</f>
        <v>12</v>
      </c>
      <c r="H5" s="4"/>
      <c r="I5" s="4">
        <f>170</f>
        <v>170</v>
      </c>
    </row>
    <row r="6" spans="1:11" ht="14.5" x14ac:dyDescent="0.3">
      <c r="A6" s="7" t="s">
        <v>11</v>
      </c>
      <c r="B6" s="3">
        <f t="shared" si="0"/>
        <v>242</v>
      </c>
      <c r="C6" s="4"/>
      <c r="D6" s="4">
        <f>12+10</f>
        <v>22</v>
      </c>
      <c r="E6" s="4">
        <f>20+190</f>
        <v>210</v>
      </c>
      <c r="F6" s="4"/>
      <c r="G6" s="4">
        <f>10</f>
        <v>10</v>
      </c>
      <c r="H6" s="4"/>
      <c r="I6" s="4"/>
    </row>
    <row r="7" spans="1:11" ht="14.25" customHeight="1" x14ac:dyDescent="0.3">
      <c r="A7" s="7" t="s">
        <v>5</v>
      </c>
      <c r="B7" s="11">
        <f t="shared" si="0"/>
        <v>1085</v>
      </c>
      <c r="C7" s="4">
        <f>91+35</f>
        <v>126</v>
      </c>
      <c r="D7" s="4">
        <f>140+110+25+120+24</f>
        <v>419</v>
      </c>
      <c r="E7" s="4">
        <f>75+18+35+60+85</f>
        <v>273</v>
      </c>
      <c r="F7" s="4">
        <f>38+65+40</f>
        <v>143</v>
      </c>
      <c r="G7" s="4">
        <f>100+24</f>
        <v>124</v>
      </c>
      <c r="H7" s="4"/>
      <c r="I7" s="4"/>
      <c r="K7" s="10"/>
    </row>
    <row r="8" spans="1:11" ht="14.5" x14ac:dyDescent="0.3">
      <c r="A8" s="5" t="s">
        <v>6</v>
      </c>
      <c r="B8" s="11">
        <f t="shared" si="0"/>
        <v>247</v>
      </c>
      <c r="C8" s="4"/>
      <c r="D8" s="4">
        <f>60+46+5</f>
        <v>111</v>
      </c>
      <c r="E8" s="4">
        <f>32+7</f>
        <v>39</v>
      </c>
      <c r="F8" s="4">
        <f>16+27</f>
        <v>43</v>
      </c>
      <c r="G8" s="4">
        <f>45+9</f>
        <v>54</v>
      </c>
      <c r="H8" s="4"/>
      <c r="I8" s="4"/>
    </row>
    <row r="9" spans="1:11" ht="14.25" customHeight="1" x14ac:dyDescent="0.3">
      <c r="A9" s="6" t="s">
        <v>7</v>
      </c>
      <c r="B9" s="3">
        <f t="shared" si="0"/>
        <v>870</v>
      </c>
      <c r="C9" s="4"/>
      <c r="D9" s="4">
        <f>578+252</f>
        <v>830</v>
      </c>
      <c r="E9" s="4">
        <f>40</f>
        <v>40</v>
      </c>
      <c r="F9" s="4"/>
      <c r="G9" s="4"/>
      <c r="H9" s="4"/>
      <c r="I9" s="4"/>
    </row>
    <row r="10" spans="1:11" ht="14.5" x14ac:dyDescent="0.3">
      <c r="A10" s="6" t="s">
        <v>12</v>
      </c>
      <c r="B10" s="3">
        <f t="shared" si="0"/>
        <v>1331</v>
      </c>
      <c r="C10" s="4"/>
      <c r="D10" s="4"/>
      <c r="E10" s="4">
        <f>81+580</f>
        <v>661</v>
      </c>
      <c r="F10" s="4">
        <f>170</f>
        <v>170</v>
      </c>
      <c r="G10" s="4">
        <f>500</f>
        <v>500</v>
      </c>
      <c r="H10" s="4"/>
      <c r="I10" s="4"/>
      <c r="K10" s="10"/>
    </row>
    <row r="11" spans="1:11" ht="14.25" customHeight="1" x14ac:dyDescent="0.3">
      <c r="A11" s="6" t="s">
        <v>0</v>
      </c>
      <c r="B11" s="11">
        <f t="shared" si="0"/>
        <v>2313</v>
      </c>
      <c r="C11" s="4">
        <f>209+274+920</f>
        <v>1403</v>
      </c>
      <c r="D11" s="4">
        <f>72+289+169+78+126</f>
        <v>734</v>
      </c>
      <c r="E11" s="4">
        <f>176</f>
        <v>176</v>
      </c>
      <c r="F11" s="4"/>
      <c r="G11" s="4"/>
      <c r="H11" s="4"/>
      <c r="I11" s="4"/>
      <c r="K11" s="10"/>
    </row>
    <row r="12" spans="1:11" ht="14.5" x14ac:dyDescent="0.3">
      <c r="A12" s="6" t="s">
        <v>13</v>
      </c>
      <c r="B12" s="3">
        <f t="shared" si="0"/>
        <v>270</v>
      </c>
      <c r="C12" s="4"/>
      <c r="D12" s="4"/>
      <c r="E12" s="4"/>
      <c r="F12" s="4">
        <f>45</f>
        <v>45</v>
      </c>
      <c r="G12" s="4"/>
      <c r="H12" s="4">
        <f>225</f>
        <v>225</v>
      </c>
      <c r="I12" s="4"/>
    </row>
    <row r="13" spans="1:11" ht="14.25" customHeight="1" x14ac:dyDescent="0.3">
      <c r="A13" s="6" t="s">
        <v>8</v>
      </c>
      <c r="B13" s="3">
        <f t="shared" si="0"/>
        <v>290</v>
      </c>
      <c r="C13" s="4"/>
      <c r="D13" s="4"/>
      <c r="E13" s="4">
        <f>140+150</f>
        <v>290</v>
      </c>
      <c r="F13" s="4"/>
      <c r="G13" s="4"/>
      <c r="H13" s="4"/>
      <c r="I13" s="4"/>
    </row>
    <row r="14" spans="1:11" ht="14.5" x14ac:dyDescent="0.3">
      <c r="A14" s="6" t="s">
        <v>1</v>
      </c>
      <c r="B14" s="3">
        <f t="shared" si="0"/>
        <v>111</v>
      </c>
      <c r="C14" s="4">
        <f>15+75</f>
        <v>90</v>
      </c>
      <c r="D14" s="4">
        <f>7+14</f>
        <v>21</v>
      </c>
      <c r="E14" s="4"/>
      <c r="F14" s="4"/>
      <c r="G14" s="4"/>
      <c r="H14" s="4"/>
      <c r="I14" s="4"/>
    </row>
    <row r="15" spans="1:11" ht="14.5" x14ac:dyDescent="0.3">
      <c r="A15" s="6" t="s">
        <v>2</v>
      </c>
      <c r="B15" s="3">
        <f t="shared" si="0"/>
        <v>152</v>
      </c>
      <c r="C15" s="4">
        <v>86</v>
      </c>
      <c r="D15" s="4">
        <v>66</v>
      </c>
      <c r="E15" s="4"/>
      <c r="F15" s="4"/>
      <c r="G15" s="4"/>
      <c r="H15" s="4"/>
      <c r="I15" s="4"/>
    </row>
    <row r="16" spans="1:11" ht="14.25" customHeight="1" x14ac:dyDescent="0.3">
      <c r="A16" s="6" t="s">
        <v>3</v>
      </c>
      <c r="B16" s="3">
        <f t="shared" si="0"/>
        <v>30</v>
      </c>
      <c r="C16" s="4">
        <v>18</v>
      </c>
      <c r="D16" s="4">
        <v>12</v>
      </c>
      <c r="E16" s="4"/>
      <c r="F16" s="4"/>
      <c r="G16" s="4"/>
      <c r="H16" s="4"/>
      <c r="I16" s="4"/>
    </row>
    <row r="17" spans="1:9" ht="14.5" x14ac:dyDescent="0.3">
      <c r="A17" s="6" t="s">
        <v>26</v>
      </c>
      <c r="B17" s="3">
        <f t="shared" si="0"/>
        <v>947</v>
      </c>
      <c r="C17" s="4">
        <v>284</v>
      </c>
      <c r="D17" s="4"/>
      <c r="E17" s="4">
        <f>52+611</f>
        <v>663</v>
      </c>
      <c r="F17" s="4"/>
      <c r="G17" s="4"/>
      <c r="H17" s="4"/>
      <c r="I17" s="4"/>
    </row>
    <row r="18" spans="1:9" ht="14.25" customHeight="1" x14ac:dyDescent="0.3">
      <c r="A18" s="6" t="s">
        <v>9</v>
      </c>
      <c r="B18" s="3">
        <f t="shared" si="0"/>
        <v>480</v>
      </c>
      <c r="C18" s="4"/>
      <c r="D18" s="4">
        <v>480</v>
      </c>
      <c r="E18" s="4"/>
      <c r="F18" s="4"/>
      <c r="G18" s="4"/>
      <c r="H18" s="4"/>
      <c r="I18" s="4"/>
    </row>
    <row r="19" spans="1:9" ht="14.5" x14ac:dyDescent="0.3">
      <c r="A19" s="8" t="s">
        <v>20</v>
      </c>
      <c r="B19" s="9">
        <f>SUM(B3:B18)</f>
        <v>11456</v>
      </c>
    </row>
    <row r="20" spans="1:9" ht="14.5" x14ac:dyDescent="0.35">
      <c r="A20" s="16" t="s">
        <v>28</v>
      </c>
      <c r="B20" s="16"/>
      <c r="C20" s="16"/>
      <c r="D20" s="16"/>
      <c r="E20" s="16"/>
      <c r="F20" s="16"/>
      <c r="G20" s="16"/>
      <c r="H20" s="16"/>
      <c r="I20" s="16"/>
    </row>
    <row r="21" spans="1:9" ht="14.5" x14ac:dyDescent="0.35">
      <c r="A21" s="16" t="s">
        <v>27</v>
      </c>
      <c r="B21" s="16"/>
      <c r="C21" s="16"/>
      <c r="D21" s="16"/>
      <c r="E21" s="16"/>
      <c r="F21" s="16"/>
      <c r="G21" s="16"/>
      <c r="H21" s="16"/>
      <c r="I21" s="16"/>
    </row>
  </sheetData>
  <mergeCells count="5">
    <mergeCell ref="C1:I1"/>
    <mergeCell ref="A1:A2"/>
    <mergeCell ref="B1:B2"/>
    <mergeCell ref="A21:I21"/>
    <mergeCell ref="A20:I20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EAC</dc:creator>
  <cp:lastModifiedBy>Tal Cohen</cp:lastModifiedBy>
  <cp:lastPrinted>2021-12-28T12:52:33Z</cp:lastPrinted>
  <dcterms:created xsi:type="dcterms:W3CDTF">2021-12-28T12:50:02Z</dcterms:created>
  <dcterms:modified xsi:type="dcterms:W3CDTF">2022-01-16T13:11:45Z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_WORKBOOK_UID">
    <vt:lpwstr>1e9020bc111548f9832b981598d0aa52</vt:lpwstr>
  </property>
</Properties>
</file>