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מינהל תחבורה ציבורית\פרויקט מהיר לעיר\פרויקטים רוחביים\סביבת תחנות\לועדת המכרזים\פרסום המכרז\"/>
    </mc:Choice>
  </mc:AlternateContent>
  <bookViews>
    <workbookView xWindow="0" yWindow="0" windowWidth="28800" windowHeight="12330"/>
  </bookViews>
  <sheets>
    <sheet name="כתב כמויות למילוי"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9" i="1" l="1"/>
  <c r="H98" i="1"/>
  <c r="H97" i="1"/>
  <c r="H119" i="1" s="1"/>
  <c r="H121" i="1" s="1"/>
  <c r="F128" i="1" l="1"/>
  <c r="F127" i="1"/>
  <c r="H117" i="1"/>
  <c r="H116" i="1"/>
  <c r="H115" i="1"/>
  <c r="H113" i="1"/>
  <c r="H112" i="1"/>
  <c r="H110" i="1"/>
  <c r="H109" i="1"/>
  <c r="H108" i="1"/>
  <c r="H107" i="1"/>
  <c r="H105" i="1"/>
  <c r="H104" i="1"/>
  <c r="H103" i="1"/>
  <c r="C103" i="1"/>
  <c r="H102" i="1"/>
  <c r="C102" i="1"/>
  <c r="H101" i="1"/>
  <c r="H96" i="1"/>
  <c r="H95" i="1"/>
  <c r="C95" i="1"/>
  <c r="C96" i="1" s="1"/>
  <c r="H94" i="1"/>
  <c r="H85" i="1"/>
  <c r="H84" i="1"/>
  <c r="H83" i="1"/>
  <c r="H82" i="1"/>
  <c r="H81" i="1"/>
  <c r="H86" i="1" s="1"/>
  <c r="H88" i="1" s="1"/>
  <c r="H80" i="1"/>
  <c r="C80" i="1"/>
  <c r="C81" i="1" s="1"/>
  <c r="C82" i="1" s="1"/>
  <c r="C83" i="1" s="1"/>
  <c r="C84" i="1" s="1"/>
  <c r="C85" i="1" s="1"/>
  <c r="H79" i="1"/>
  <c r="H73" i="1"/>
  <c r="H72" i="1"/>
  <c r="H71" i="1"/>
  <c r="H70" i="1"/>
  <c r="H69" i="1"/>
  <c r="H68" i="1"/>
  <c r="H67" i="1"/>
  <c r="H66" i="1"/>
  <c r="H65" i="1"/>
  <c r="C65" i="1"/>
  <c r="C66" i="1" s="1"/>
  <c r="C67" i="1" s="1"/>
  <c r="C68" i="1" s="1"/>
  <c r="C69" i="1" s="1"/>
  <c r="C70" i="1" s="1"/>
  <c r="C71" i="1" s="1"/>
  <c r="C72" i="1" s="1"/>
  <c r="H64" i="1"/>
  <c r="J58" i="1"/>
  <c r="H58" i="1"/>
  <c r="H57" i="1"/>
  <c r="J57" i="1" s="1"/>
  <c r="H56" i="1"/>
  <c r="J56" i="1" s="1"/>
  <c r="C56" i="1"/>
  <c r="C57" i="1" s="1"/>
  <c r="C58" i="1" s="1"/>
  <c r="J55" i="1"/>
  <c r="H55" i="1"/>
  <c r="C55" i="1"/>
  <c r="H54" i="1"/>
  <c r="J54" i="1" s="1"/>
  <c r="H50" i="1"/>
  <c r="J50" i="1" s="1"/>
  <c r="H49" i="1"/>
  <c r="J49" i="1" s="1"/>
  <c r="C49" i="1"/>
  <c r="C50" i="1" s="1"/>
  <c r="J48" i="1"/>
  <c r="H48" i="1"/>
  <c r="H47" i="1"/>
  <c r="J47" i="1" s="1"/>
  <c r="H46" i="1"/>
  <c r="J46" i="1" s="1"/>
  <c r="J45" i="1"/>
  <c r="H45" i="1"/>
  <c r="J44" i="1"/>
  <c r="H44" i="1"/>
  <c r="H43" i="1"/>
  <c r="J43" i="1" s="1"/>
  <c r="H42" i="1"/>
  <c r="J42" i="1" s="1"/>
  <c r="J41" i="1"/>
  <c r="H41" i="1"/>
  <c r="J40" i="1"/>
  <c r="H40" i="1"/>
  <c r="C40" i="1"/>
  <c r="C41" i="1" s="1"/>
  <c r="C42" i="1" s="1"/>
  <c r="C43" i="1" s="1"/>
  <c r="C44" i="1" s="1"/>
  <c r="C45" i="1" s="1"/>
  <c r="C46" i="1" s="1"/>
  <c r="C47" i="1" s="1"/>
  <c r="H39" i="1"/>
  <c r="J39" i="1" s="1"/>
  <c r="H31" i="1"/>
  <c r="F31" i="1"/>
  <c r="F30" i="1"/>
  <c r="H30" i="1" s="1"/>
  <c r="F29" i="1"/>
  <c r="H29" i="1" s="1"/>
  <c r="H28" i="1"/>
  <c r="F28" i="1"/>
  <c r="H27" i="1"/>
  <c r="H26" i="1"/>
  <c r="F25" i="1"/>
  <c r="H25" i="1" s="1"/>
  <c r="F24" i="1"/>
  <c r="H24" i="1" s="1"/>
  <c r="F23" i="1"/>
  <c r="H23" i="1" s="1"/>
  <c r="H22" i="1"/>
  <c r="F22" i="1"/>
  <c r="C22" i="1"/>
  <c r="C23" i="1" s="1"/>
  <c r="C24" i="1" s="1"/>
  <c r="C25" i="1" s="1"/>
  <c r="C26" i="1" s="1"/>
  <c r="C27" i="1" s="1"/>
  <c r="C28" i="1" s="1"/>
  <c r="H21" i="1"/>
  <c r="C21" i="1"/>
  <c r="H20" i="1"/>
  <c r="F14" i="1"/>
  <c r="H14" i="1" s="1"/>
  <c r="H13" i="1"/>
  <c r="F13" i="1"/>
  <c r="H12" i="1"/>
  <c r="H11" i="1"/>
  <c r="F10" i="1"/>
  <c r="H10" i="1" s="1"/>
  <c r="F9" i="1"/>
  <c r="H9" i="1" s="1"/>
  <c r="C9" i="1"/>
  <c r="C10" i="1" s="1"/>
  <c r="C11" i="1" s="1"/>
  <c r="C12" i="1" s="1"/>
  <c r="C13" i="1" s="1"/>
  <c r="C14" i="1" s="1"/>
  <c r="H8" i="1"/>
  <c r="C8" i="1"/>
  <c r="H7" i="1"/>
  <c r="H15" i="1" l="1"/>
  <c r="H17" i="1" s="1"/>
  <c r="H32" i="1"/>
  <c r="H34" i="1" s="1"/>
  <c r="H74" i="1"/>
  <c r="H76" i="1" s="1"/>
  <c r="H89" i="1" s="1"/>
  <c r="H122" i="1"/>
  <c r="J51" i="1"/>
  <c r="J59" i="1"/>
  <c r="J60" i="1" s="1"/>
  <c r="H35" i="1"/>
  <c r="H124" i="1" l="1"/>
</calcChain>
</file>

<file path=xl/sharedStrings.xml><?xml version="1.0" encoding="utf-8"?>
<sst xmlns="http://schemas.openxmlformats.org/spreadsheetml/2006/main" count="400" uniqueCount="188">
  <si>
    <t>מסמך ה' - מחירון - מכרז 76/19</t>
  </si>
  <si>
    <t>מבנה 1</t>
  </si>
  <si>
    <t xml:space="preserve">פיתוח סככות וריהוט סביבת תחנה-תכניות, דגמים ואב טיפוס  </t>
  </si>
  <si>
    <t>פרק 1.1</t>
  </si>
  <si>
    <t>סככות המתנה</t>
  </si>
  <si>
    <t>תכולה</t>
  </si>
  <si>
    <t>פריט</t>
  </si>
  <si>
    <t>מס פריט</t>
  </si>
  <si>
    <t>פירוט</t>
  </si>
  <si>
    <t xml:space="preserve">יחידה </t>
  </si>
  <si>
    <t>עלות ₪</t>
  </si>
  <si>
    <t>כמות לחישוב</t>
  </si>
  <si>
    <t>סה״כ</t>
  </si>
  <si>
    <t>תכנון דגם דמא ראשוני - מוק אפ</t>
  </si>
  <si>
    <t>סככת 8 מטר, 4 מטר, 4 מטר צרה</t>
  </si>
  <si>
    <t>הכנת תכניות לסככות 8 מטר, 4 מטר, 4 מטר צרה -  הסככות כולל תכנון כל המרכיבים ולרבות תכנון ארון הטכני בדופן ופתרונות חשמל, תאורה ושילוב השלט הדיגיטלי המשולב (מסך HD)</t>
  </si>
  <si>
    <t>כלול בייצור</t>
  </si>
  <si>
    <t>סככת 10 מטר, 10 מטר כפולה (מודגשת)</t>
  </si>
  <si>
    <t>הכנת תכניות לסככות 10 מטר, 10 מטר כפולה (מודגשת) כולל תכנון כל המרכיבים ולרבות תכנון ארון הטכני, פתרונות חיווט חשמל, תאורה ושילוב השלט הדיגיטלי המשולב (מסך HD)</t>
  </si>
  <si>
    <t>ייצור דגם דמא ראשוני - מוק אפ</t>
  </si>
  <si>
    <t>ייצור, אספקה והתקנה של דוגמי סככה 8 מטר, 4 מטר , 4 מטר צרה ( דגם דמא ראשוני - מוק אפ) כולל ארון הטכני בדופן, פתרונות חיווט וחשמל, פתרונות לשילוב בשלט הדיגיטלי המשולב (מסך HD) ספסלים ומגיני רוח - באתר שייבחר ע״י הלקוח</t>
  </si>
  <si>
    <t>קומפלט</t>
  </si>
  <si>
    <t>ייצור, אספקה והתקנה של דוגמי סככה 10 מטר, 10 מטר כפולה (מודגשת) (דגם דמא ראשוני - מוק אפ) ארון הטכני בדופן, פתרונות חיווט וחשמל, פתרונות לשילוב בשלט הדיגיטלי המשולב (מסך HD) ספסלים ומגיני רוח - באתר שייבחר ע״י הלקוח</t>
  </si>
  <si>
    <t>תכנון אבי טיפוס</t>
  </si>
  <si>
    <t>סככת 10 ו5 מטר</t>
  </si>
  <si>
    <t xml:space="preserve">תכנון  הנדסי ומבני של אלמנטי הסככה לדגמים 8 מטר  ו4 מטר כולל תכנון הארון הטכני, פתרונת חיווט וחשמל, שילוב השלט הדיגיטלי המשולב (מסך HD), הכנת גיליון חישובים סטטיים , אישור קונסטרוקטור, אישור חשמלאי מוסמך, פתרון להתקנת היסודות בשלבי ביצוע , פתרון להתקנת היסוד עבור  אלמנטי הסככה , פתרונות הארקה וחשמל ופתרונות גמר להתקנה באתר. כל התוכניות יוגשו לאישור מלא של הלקוח/המזמין </t>
  </si>
  <si>
    <t>סככת 10 מטר כפולה (מודגשת)</t>
  </si>
  <si>
    <t xml:space="preserve">תכנון  הנדסי ומבני של אלמנטי הסככה לדגם 10 מטר כפולה (מודגשת) כולל תכנון הארון הטכני, פתרונת חיווט וחשמל, שילוב השלט הדיגיטלי המשולב (מסך HD), הכנת גיליון חישובים סטטיים , אישור קונסטרוקטור,שילוב המרכיבים המופיעים במרט החשמל ואישור חשמלאי מוסמך, פתרון להתקנת היסודות בשלבי ביצוע , פתרון להתקנת היסוד עבור  אלמנטי הסככה , פתרונות הארקה וחשמל ופתרונות גמר להתקנה באתר. כל התוכניות יוגשו לאישור מלא של הלקוח/המזמין </t>
  </si>
  <si>
    <t xml:space="preserve">ייצור אבי טיפוס </t>
  </si>
  <si>
    <r>
      <t xml:space="preserve">ייצור, אספקה והתקנה של אבי טיפוס לדגמים 8 מטר ו4 מטר, כולל Tooling תוכניות ,  פתרונות חיווט ותכנון לדופן הטכני והתקנה מלאה של המרכיבים </t>
    </r>
    <r>
      <rPr>
        <b/>
        <sz val="11"/>
        <color theme="1"/>
        <rFont val="Arial"/>
        <family val="2"/>
        <scheme val="minor"/>
      </rPr>
      <t xml:space="preserve">לפי מפרט החשמל. </t>
    </r>
    <r>
      <rPr>
        <sz val="11"/>
        <color theme="1"/>
        <rFont val="Arial"/>
        <family val="2"/>
        <scheme val="minor"/>
      </rPr>
      <t>המחיר</t>
    </r>
    <r>
      <rPr>
        <b/>
        <sz val="11"/>
        <color theme="1"/>
        <rFont val="Arial"/>
        <family val="2"/>
        <scheme val="minor"/>
      </rPr>
      <t xml:space="preserve"> </t>
    </r>
    <r>
      <rPr>
        <sz val="11"/>
        <color theme="1"/>
        <rFont val="Arial"/>
        <family val="2"/>
        <scheme val="minor"/>
      </rPr>
      <t>כולל כל מרכיבי הסככות , ארון טכני ופתרונות חיווט, שלט דיגיטלי משולב (מסך HD), מרכיבי הטענה לטלפון נייד ושקעי USB, ספסלי ישיבה, מגיני רוח, הכנה לרמקול, הכנה למצלמה ואביזרי שילוט נלווים לפי המפרט הטכני לצורך אישור תכנון סופי, ניסוי  תפקוד ואישור תחזוקה. התקנה באתר שייבחר ע״י הלקוח</t>
    </r>
  </si>
  <si>
    <r>
      <t xml:space="preserve">ייצור, אספקה והתקנה של אבי טיפוס לדגם 10 מטר כפולה (מודגשת), כולל Tooling תוכניות ,  פתרונות חיווט ותכנון לדופן הטכני והתקנה מלאה של המרכיבים </t>
    </r>
    <r>
      <rPr>
        <b/>
        <sz val="11"/>
        <color theme="1"/>
        <rFont val="Arial"/>
        <family val="2"/>
        <scheme val="minor"/>
      </rPr>
      <t>לפי מפרט החשמל.</t>
    </r>
    <r>
      <rPr>
        <sz val="11"/>
        <color theme="1"/>
        <rFont val="Arial"/>
        <family val="2"/>
        <scheme val="minor"/>
      </rPr>
      <t xml:space="preserve"> המחיר כולל כל מרכיבי הסככות , ארון טכני ופתרונות חיווט, שלט דיגיטלי משולב (מסך HD), מרכיבי הטענה לטלפון נייד ושקעי USB, ספסלי ישיבה, מגיני רוח, הכנה לרמקול, הכנה למצלמה ואביזרי שילוט נלווים לפי המפרט הטכני לצורך אישור תכנון סופי, ניסוי  תפקוד ואישור תחזוקה. התקנה באתר שייבחר ע״י הלקוח</t>
    </r>
  </si>
  <si>
    <t>סה"כ פרק 1.1</t>
  </si>
  <si>
    <t>הנחה</t>
  </si>
  <si>
    <t>סה"כ פרק 1.1 אחרי הנחה</t>
  </si>
  <si>
    <t>פרק 1.2</t>
  </si>
  <si>
    <t xml:space="preserve">ריהוט סביבת תחנה: ספסל חוץ עם גב, ספסל השענות חוץ,  ספסל השענות לתוך הסככה, שלט , אשפתון וברזייה </t>
  </si>
  <si>
    <t>תכניות</t>
  </si>
  <si>
    <t xml:space="preserve">הכנת תוכניות לריהוט  לפי רשימת הריהוט בתת פרק כולל תכנון כל המרכיבים ולרבות פתרונות חשמל במידת הצורך </t>
  </si>
  <si>
    <t>כלול במחיר יחידה</t>
  </si>
  <si>
    <t>כללי</t>
  </si>
  <si>
    <t>הכנה והתקנה של דוגמאות מרכיבי הריהוט (דגם דמא ראשוני - מוק אפ) באתר שייבחר ע״י הלקוח</t>
  </si>
  <si>
    <t>ספסל השענות</t>
  </si>
  <si>
    <t>ספסל הישענות חוץ/פנים</t>
  </si>
  <si>
    <t>ספסל חוץ</t>
  </si>
  <si>
    <t>ספסל רציף מחוץ לסככה עם משענת גב</t>
  </si>
  <si>
    <t>ברזייה</t>
  </si>
  <si>
    <t>ברזייה כולל פתרונות חשמל והארקה</t>
  </si>
  <si>
    <t>אשפתון</t>
  </si>
  <si>
    <t>תכנון  הנדסי ומבני  של אלמנטי הריהוט כולל הכנת גיליון חישובים סטטיים , פתרון להתקנת היסודות בשלבי ביצוע , פתרון להתקנת היסוד, פתרונות חשמליים ופתרונות גמר להתקנה באתר . כל התוכניות יוגשו לאישור מלא של הלקוח/המזמין</t>
  </si>
  <si>
    <t>ייצור והתקנה של אבי טיפוס של כל הדגמים כולל tooling תוכניות , התקנה מלאה של המרכיבים  לצורך ניסוי ואישור אחזקה .</t>
  </si>
  <si>
    <t>כלול במחיר היחידה</t>
  </si>
  <si>
    <t>סה"כ פרק 1.2</t>
  </si>
  <si>
    <t>סה"כ פרק 1.2 אחרי הנחה</t>
  </si>
  <si>
    <t>סה"כ מבנה 1</t>
  </si>
  <si>
    <t>מבנה 2</t>
  </si>
  <si>
    <t xml:space="preserve">ייצור  אספקה והתקנת סככות וריהוט סביבת תחנות </t>
  </si>
  <si>
    <t>פרק 2.1</t>
  </si>
  <si>
    <t xml:space="preserve">ייצור והתקנה סככות </t>
  </si>
  <si>
    <t>סה״כ הנחה</t>
  </si>
  <si>
    <t>מחיר אחרי הנחה</t>
  </si>
  <si>
    <t>יצור אספקה והתקנת סככה</t>
  </si>
  <si>
    <t>סככה דגם 10 מטר ללא אספקת שלט דיגיטלי משולב</t>
  </si>
  <si>
    <t>סככה דגם 10 מטר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</si>
  <si>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יחידה מותקנת ושלמה בשטח</t>
  </si>
  <si>
    <t xml:space="preserve">סככה דגם 8 מטר ללא אספקת שלט דיגיטלי משולב </t>
  </si>
  <si>
    <t>סככה דגם 8 מטר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</si>
  <si>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סככה דגם 10 מטר כפולה (מודגש) ללא אספקת שלט דיגיטלי משולב</t>
  </si>
  <si>
    <r>
      <t xml:space="preserve">סככה דגם 10 מטר </t>
    </r>
    <r>
      <rPr>
        <sz val="11"/>
        <color theme="1"/>
        <rFont val="Calibri (Body)"/>
      </rPr>
      <t>כפולה (מודגשת)</t>
    </r>
    <r>
      <rPr>
        <sz val="11"/>
        <color theme="1"/>
        <rFont val="Arial"/>
        <family val="2"/>
        <scheme val="minor"/>
      </rPr>
      <t xml:space="preserve"> כולל תאורה, פתרונות לחיווט חשמל ותקשורת ופתרונות לדופן הטכני, ספסלים , ידיות לספסלים , גג אלומיניום מבודד עם פתרון עיבוי , גב מזכוכית חסומה , שני מגיני רוח , תאורה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r>
  </si>
  <si>
    <t>סככה דגם 4 מטר ללא אספקת שלט דיגיטלי משולב</t>
  </si>
  <si>
    <t>סככה דגם 4 מטר כולל פתרונות לחיווט חשמל ותאורה ספסל , ידיות לספסל , גג אלומיניום מבודד עם פתרון עיבוי , גב מזכוכית חסומה , שני מגיני רוח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</si>
  <si>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סככה דגם 4 מטר צרה ללא אספקת שלט דיגיטלי משולב</t>
  </si>
  <si>
    <t>סככה דגם 4 מטר צרה (דגם בני ברק) כולל פתרונות לחיווט חשמל ותאורה ספסל , ידיות לספסל , גג אלומיניום מבודד עם פתרון עיבוי , גב מזכוכית חסומה , שני מגיני רוח ,  ביסוס וכל משמעויות ההתקנה בהתאם למפרט הטכני כולל תיאום תכנון ותאום ביצוע מול קבלן ראשי. מחיר היחידה כולל את עלויות הייצור , התקנה מלאה עם כל הכבילה של כל האלמנטים בתוך שלד הסככה ללא תוספות</t>
  </si>
  <si>
    <t>יצור אספקה והתקנת מסך</t>
  </si>
  <si>
    <t>שלט דיגיטלי משולב</t>
  </si>
  <si>
    <t>שלט דיגיטלי משולב, מותקנת בסככה לפי מפרט הטכני, כולל שנת בדק מיום אישור ההתקנה (כולל תקשרות סלולרית בשנת הבדק)</t>
  </si>
  <si>
    <t>סעיף משנה סככה</t>
  </si>
  <si>
    <t>זכוכית מחוסמת 15 מ״מ אנטי סאן (גוון לפי בחירת הלקוח) סככות 8 ו10 מטר</t>
  </si>
  <si>
    <t>כלול במחירי כל היחידות</t>
  </si>
  <si>
    <t>זכוכית מחוסמת 12 מ״מ אנטי סאן (גוון לפי בחירת הלקוח) סככות 4  מטר</t>
  </si>
  <si>
    <t>מדבקה למגן רוח כולל התקנה</t>
  </si>
  <si>
    <t>כלול</t>
  </si>
  <si>
    <t>סימון טקטילי לנגישות מנירוסטה/אלמנט מתכתי עבור הטוטם והסככה כולל התקנה עבור כבדי הראייה.</t>
  </si>
  <si>
    <t xml:space="preserve">מדבקה צבעונית עם ניגודיות חזקה לצורך הכוונה לכבדי ראיה . כולל התקנה </t>
  </si>
  <si>
    <t>איקונים לסימון מיקום עבור כסא גלגלים / מוגבלים כולל התקנה</t>
  </si>
  <si>
    <t>סה"כ פרק 2.1</t>
  </si>
  <si>
    <t>פרק 2.2</t>
  </si>
  <si>
    <t>ריהוט סביבת תחנה</t>
  </si>
  <si>
    <t>ספסל הישענות חוץ/פנים כולל ייצור, ביסוס, התקנה באתר  (בנוסף לפריט הקיים בסככה)</t>
  </si>
  <si>
    <t xml:space="preserve">ספסל רציף מחוץ לסככה עם גב כולל ייצור, ביסוס, התקנה באתר </t>
  </si>
  <si>
    <t>אשפתון בלי מאפרה כולל ייצור, ביסוס והתקנה באתר</t>
  </si>
  <si>
    <t>אשפתון מאפרה</t>
  </si>
  <si>
    <t>אשפתון עם מאפרה כולל ייצור, ביסוס והתקנה באתר</t>
  </si>
  <si>
    <t>סה"כ פרק 2.2</t>
  </si>
  <si>
    <t>סה"כ מבנה 2</t>
  </si>
  <si>
    <t>מבנה3</t>
  </si>
  <si>
    <t xml:space="preserve">פריטים אופציונליים </t>
  </si>
  <si>
    <t>פרק 3.1</t>
  </si>
  <si>
    <t>סככות המתנה מאושרות על יד משרד התחבורה כולל יסודות והצבה - חברת רוט</t>
  </si>
  <si>
    <t>רוט 1</t>
  </si>
  <si>
    <t>עפי מפרט מאושר - יחידה מותקנת ושלמה בשטח כולל יסודות</t>
  </si>
  <si>
    <t>רוט 2</t>
  </si>
  <si>
    <t>רוט 3</t>
  </si>
  <si>
    <t>רוט 4</t>
  </si>
  <si>
    <t>רוט 5</t>
  </si>
  <si>
    <t>רוט 6</t>
  </si>
  <si>
    <t>רוט 7</t>
  </si>
  <si>
    <t>רוט 8</t>
  </si>
  <si>
    <t>רוט 9</t>
  </si>
  <si>
    <t>רוט 10</t>
  </si>
  <si>
    <t>סה"כ פרק 3.1 לפני הנחה</t>
  </si>
  <si>
    <t>סה"כ פרק 3.1 אחרי הנחה</t>
  </si>
  <si>
    <t>פרק 3.2</t>
  </si>
  <si>
    <t>סככות המתנה מאושרות על יד משרד התחבורה כולל יסודות והצבה - חברת שגב</t>
  </si>
  <si>
    <t>אי.אם.שגב 1</t>
  </si>
  <si>
    <t>אי.אם.שגב 2</t>
  </si>
  <si>
    <t>אי.אם.שגב 3</t>
  </si>
  <si>
    <t>אי.אם.שגב 5</t>
  </si>
  <si>
    <t>אי.אם.שגב 6</t>
  </si>
  <si>
    <t>אי.אם.שגב 7</t>
  </si>
  <si>
    <t>אי.אם.שגב 8</t>
  </si>
  <si>
    <t>סה"כ פרק 3.2</t>
  </si>
  <si>
    <t>סה"כ פרק 3.2 אחרי הנחה</t>
  </si>
  <si>
    <t>סה"כ מבנה 3</t>
  </si>
  <si>
    <t>מבנה 4</t>
  </si>
  <si>
    <t>תחזוקה ואחזקה</t>
  </si>
  <si>
    <t>הערה - כלל רכיבי פרק 4 יוכלו להיות מומחים לצד ג'- רשות מטרופולינית, רשות מקומית, רשות תפעול  וכו'. במכרז יכול להיות ריבוי של צד ג', וכל אחד מהם יפעל למול הקבלן לעניין פרק זה.</t>
  </si>
  <si>
    <t>פרק 4.1</t>
  </si>
  <si>
    <t>תת פרק  1</t>
  </si>
  <si>
    <t>שעת עבודה</t>
  </si>
  <si>
    <t>עבודה פועל ייצור</t>
  </si>
  <si>
    <t>שעה</t>
  </si>
  <si>
    <t>עבודה בכיר</t>
  </si>
  <si>
    <t>נסיעה</t>
  </si>
  <si>
    <t>נסיעה/רכב</t>
  </si>
  <si>
    <t>קמ׳</t>
  </si>
  <si>
    <t>תת פרק 2</t>
  </si>
  <si>
    <t>חומרים</t>
  </si>
  <si>
    <t>חומר מוגמר</t>
  </si>
  <si>
    <t>זכוכית מחוסמת אנטי סאן עובי 15 ממ</t>
  </si>
  <si>
    <t>מר׳</t>
  </si>
  <si>
    <t>זכוכית מחוסמת אנטי סאן עובי 12 ממ</t>
  </si>
  <si>
    <t>פוליקרבונט 5 ממ</t>
  </si>
  <si>
    <t>פרופיל אלומיניום צבוע</t>
  </si>
  <si>
    <t>קילוגרם</t>
  </si>
  <si>
    <t>צביעה באבקה</t>
  </si>
  <si>
    <t>פרופילי פלדה מגולוונים</t>
  </si>
  <si>
    <t xml:space="preserve">50*50     עובי דופן 2 ממ </t>
  </si>
  <si>
    <t xml:space="preserve">100*100    עובי דופן 4 ממ </t>
  </si>
  <si>
    <t xml:space="preserve">150*150     עובי דופן 6 ממ </t>
  </si>
  <si>
    <t xml:space="preserve">200*200     עובי דופן 6.3 ממ </t>
  </si>
  <si>
    <t>לוחות פח</t>
  </si>
  <si>
    <t>לוח פח 2 ממ פלדה צבוע</t>
  </si>
  <si>
    <t>לוח פח 3 ממ אלומיניום  צבוע</t>
  </si>
  <si>
    <t>תת פרק 3</t>
  </si>
  <si>
    <t xml:space="preserve">חלקים לתיקון </t>
  </si>
  <si>
    <t>אספקה והתקנה</t>
  </si>
  <si>
    <t xml:space="preserve">מנגנון נעילה לדלת דגם מנעול משולש </t>
  </si>
  <si>
    <t>ידית לספסל</t>
  </si>
  <si>
    <t>גליל פנימי לפח אשפה</t>
  </si>
  <si>
    <t xml:space="preserve">סה"כ תת פרק  </t>
  </si>
  <si>
    <t>סה"כ פרק 4.1</t>
  </si>
  <si>
    <t>סה"כ פרק 4.1 אחרי הנחה</t>
  </si>
  <si>
    <t>סה"כ מבנה 4</t>
  </si>
  <si>
    <t>סה"כ הצעה לצורך חישוב</t>
  </si>
  <si>
    <t>פרק 4.2</t>
  </si>
  <si>
    <t>תחזוקה מונעת</t>
  </si>
  <si>
    <t>עלות באחוזים</t>
  </si>
  <si>
    <t>תחזוקת מונעת</t>
  </si>
  <si>
    <t>תחזוקה חודשית לתחנה</t>
  </si>
  <si>
    <t xml:space="preserve">תחזוקה מונעת לתחנה בהתאם לנספח "תחזוקת תחנות מהיר לעיר". התחזוקה מחושבת עפי סה"כ הפריטים בתחנה. אחוז התחזוקה קבוע מראש. סעיף זה לא נכלל בחישוב ההצעה הכספית. </t>
  </si>
  <si>
    <t>חודש תחזוקה לתחנה</t>
  </si>
  <si>
    <t>תחזוקה ואחזקת שלט מתחלף</t>
  </si>
  <si>
    <t>תחזוקת שלט מתחלף</t>
  </si>
  <si>
    <t>תחזוקה חודשית לכל שלט מתחלף החל מהשנה השנייה. התחזוקה הינה באחוזים מעלות השלט כפי שהוגדר בסעיף 21.6. סכום זה לא נכלל בחישוב ההצעה הכספית. במידה ותופעל בתחנה תקשרות קווית, מסכום זה יקוזז סכום של 20 ₪ בחודש.</t>
  </si>
  <si>
    <t>חודש תחזוקה לשלט</t>
  </si>
  <si>
    <t>על המציעים למלא בכתב הכמויות את אחוז ההנחה המוצע על ידם ביחס לכל אחד מהמחירים המפורטים בכתב הכמויות (תאים המסומנים באדום).
המציעים אינם רשאים במסגרת מרז זה לדרוש/למלא אחוז תוספת כלשהי, והמציעים רשאים להציע אחוז הנחה בלבד. אם וככל שלמרות האמור ידרוש מציע אחוז תוספת מסוימים על תעריפי כתב הכמויות לרבות על ידי הוספת סימון "+" ליד המספק שייכתב על ידי, כי אז תהא רשאית החברה לפסול את הצעתו או, לפי שיקול דעתה הבלעדי, לתקן את הצעתו כך שיראו בה כאילו נקב המציע שיעור הנחה של 0%.</t>
  </si>
  <si>
    <t>תחזוקת שבר למתקני הריהוט וביצוע העתקות ואחסונים</t>
  </si>
  <si>
    <t>הובלת סככה קטנה</t>
  </si>
  <si>
    <t>הובלת סככה גדולה</t>
  </si>
  <si>
    <t>אחסנה</t>
  </si>
  <si>
    <t>41.10</t>
  </si>
  <si>
    <t>41.20</t>
  </si>
  <si>
    <t>סעיף זה לביצוע אחסנות רק לאחר אספקה ראשונה. לא כולל אחסנה לפני אספקה ראשונית. המחיר הינו מחיר אחסנת הסככה לחודש.</t>
  </si>
  <si>
    <t>יחידה</t>
  </si>
  <si>
    <t>חודש</t>
  </si>
  <si>
    <t>אומדני עבודה, העתקות ואחסנה</t>
  </si>
  <si>
    <t>סעיף זה לביצוע העתקות ואחסונים בלבד. לא להתקנה ראשונית. עבור סככות 4מ', 4מ' צרה או סככות קצרות מ-4מ'. לצורך הובלת סככה קטנה יתווסף תשלום ל12 שעות עבודה של פועל ייצור (41.1) ו4 שעות עבודה של בכיר (41.2). העלות הכוללת הזו תהיה כל התמורה בגין פירוק, הובלה והעתקה של הסככה.</t>
  </si>
  <si>
    <t>סעיף זה לביצוע העתקות ואחסונים בלבד. לא להתקנה ראשונית. עבור סככות 8מ', 10מ', ו-10 מ' מודגש. לצורך הובלת סככה גדולה יתווסף תשלום ל24 שעות עבודה של פועל ייצור (41.1) ו8 שעות עבודה של בכיר (41.2). העלות הכוללת הזו תהיה כל התמורה בגין פירוק, הובלה והעתקה של הסככה.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</si>
</sst>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8">
    <font>
      <sz val="12"/>
      <color theme="1"/>
      <name val="Arial"/>
      <family val="2"/>
      <scheme val="minor"/>
    </font>
    <font>
      <sz val="11"/>
      <color theme="1"/>
      <name val="Arial"/>
      <family val="2"/>
      <charset val="177"/>
      <scheme val="minor"/>
    </font>
    <font>
      <sz val="12"/>
      <color theme="1"/>
      <name val="Arial"/>
      <family val="2"/>
      <scheme val="minor"/>
    </font>
    <font>
      <b/>
      <sz val="18"/>
      <color theme="1"/>
      <name val="Arial"/>
      <family val="2"/>
      <scheme val="minor"/>
    </font>
    <font>
      <b/>
      <sz val="12"/>
      <color rgb="FFFF0000"/>
      <name val="Arial"/>
      <family val="2"/>
      <scheme val="minor"/>
    </font>
    <font>
      <sz val="12"/>
      <color rgb="FFFF0000"/>
      <name val="Arial"/>
      <family val="2"/>
      <scheme val="minor"/>
    </font>
    <font>
      <b/>
      <sz val="16"/>
      <color theme="1"/>
      <name val="Arial"/>
      <family val="2"/>
      <scheme val="minor"/>
    </font>
    <font>
      <b/>
      <sz val="11"/>
      <color theme="1"/>
      <name val="Arial"/>
      <family val="2"/>
      <scheme val="minor"/>
    </font>
    <font>
      <sz val="11"/>
      <color indexed="8"/>
      <name val="Arial"/>
      <family val="2"/>
      <charset val="177"/>
    </font>
    <font>
      <b/>
      <sz val="11"/>
      <color indexed="8"/>
      <name val="Arial"/>
      <family val="2"/>
      <scheme val="minor"/>
    </font>
    <font>
      <sz val="11"/>
      <color theme="1"/>
      <name val="Arial"/>
      <family val="2"/>
      <scheme val="minor"/>
    </font>
    <font>
      <b/>
      <sz val="11"/>
      <color theme="0"/>
      <name val="Arial"/>
      <family val="2"/>
      <scheme val="minor"/>
    </font>
    <font>
      <b/>
      <sz val="14"/>
      <color theme="1"/>
      <name val="Arial"/>
      <family val="2"/>
      <scheme val="minor"/>
    </font>
    <font>
      <b/>
      <sz val="14"/>
      <color theme="0"/>
      <name val="Arial"/>
      <family val="2"/>
      <scheme val="minor"/>
    </font>
    <font>
      <b/>
      <sz val="12"/>
      <color theme="1"/>
      <name val="Arial"/>
      <family val="2"/>
      <scheme val="minor"/>
    </font>
    <font>
      <sz val="18"/>
      <color theme="1"/>
      <name val="Arial"/>
      <family val="2"/>
      <scheme val="minor"/>
    </font>
    <font>
      <sz val="11"/>
      <color rgb="FF000000"/>
      <name val="Arial"/>
      <family val="2"/>
      <scheme val="minor"/>
    </font>
    <font>
      <sz val="11"/>
      <color theme="1"/>
      <name val="Calibri (Body)"/>
    </font>
  </fonts>
  <fills count="10">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00B050"/>
        <bgColor indexed="64"/>
      </patternFill>
    </fill>
    <fill>
      <patternFill patternType="solid">
        <fgColor theme="5" tint="0.79998168889431442"/>
        <bgColor indexed="64"/>
      </patternFill>
    </fill>
    <fill>
      <patternFill patternType="solid">
        <fgColor theme="1"/>
        <bgColor indexed="64"/>
      </patternFill>
    </fill>
    <fill>
      <patternFill patternType="solid">
        <fgColor rgb="FFFFFF00"/>
        <bgColor indexed="64"/>
      </patternFill>
    </fill>
    <fill>
      <patternFill patternType="solid">
        <fgColor rgb="FFFF0000"/>
        <bgColor indexed="64"/>
      </patternFill>
    </fill>
  </fills>
  <borders count="61">
    <border>
      <left/>
      <right/>
      <top/>
      <bottom/>
      <diagonal/>
    </border>
    <border>
      <left style="thick">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top style="thick">
        <color auto="1"/>
      </top>
      <bottom/>
      <diagonal/>
    </border>
    <border>
      <left/>
      <right style="thick">
        <color auto="1"/>
      </right>
      <top style="thick">
        <color auto="1"/>
      </top>
      <bottom/>
      <diagonal/>
    </border>
    <border>
      <left style="thick">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bottom style="thin">
        <color auto="1"/>
      </bottom>
      <diagonal/>
    </border>
    <border>
      <left style="thick">
        <color auto="1"/>
      </left>
      <right/>
      <top/>
      <bottom/>
      <diagonal/>
    </border>
    <border>
      <left/>
      <right style="thick">
        <color auto="1"/>
      </right>
      <top/>
      <bottom/>
      <diagonal/>
    </border>
    <border>
      <left style="thick">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ck">
        <color auto="1"/>
      </right>
      <top style="thin">
        <color auto="1"/>
      </top>
      <bottom/>
      <diagonal/>
    </border>
    <border>
      <left style="thick">
        <color auto="1"/>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ck">
        <color auto="1"/>
      </right>
      <top style="medium">
        <color indexed="64"/>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medium">
        <color indexed="64"/>
      </top>
      <bottom/>
      <diagonal/>
    </border>
    <border>
      <left style="thin">
        <color auto="1"/>
      </left>
      <right/>
      <top style="medium">
        <color indexed="64"/>
      </top>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thick">
        <color auto="1"/>
      </left>
      <right style="medium">
        <color auto="1"/>
      </right>
      <top/>
      <bottom style="thin">
        <color auto="1"/>
      </bottom>
      <diagonal/>
    </border>
    <border>
      <left style="thin">
        <color auto="1"/>
      </left>
      <right/>
      <top style="thin">
        <color auto="1"/>
      </top>
      <bottom style="thin">
        <color auto="1"/>
      </bottom>
      <diagonal/>
    </border>
    <border>
      <left style="thick">
        <color auto="1"/>
      </left>
      <right style="medium">
        <color indexed="64"/>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ck">
        <color auto="1"/>
      </left>
      <right style="thick">
        <color auto="1"/>
      </right>
      <top style="thick">
        <color auto="1"/>
      </top>
      <bottom/>
      <diagonal/>
    </border>
    <border>
      <left style="thick">
        <color auto="1"/>
      </left>
      <right style="medium">
        <color auto="1"/>
      </right>
      <top style="thick">
        <color auto="1"/>
      </top>
      <bottom style="thick">
        <color auto="1"/>
      </bottom>
      <diagonal/>
    </border>
    <border>
      <left style="medium">
        <color auto="1"/>
      </left>
      <right/>
      <top style="thick">
        <color auto="1"/>
      </top>
      <bottom style="thick">
        <color auto="1"/>
      </bottom>
      <diagonal/>
    </border>
    <border>
      <left style="medium">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right style="thick">
        <color auto="1"/>
      </right>
      <top style="thin">
        <color auto="1"/>
      </top>
      <bottom style="thin">
        <color auto="1"/>
      </bottom>
      <diagonal/>
    </border>
    <border>
      <left style="thick">
        <color auto="1"/>
      </left>
      <right/>
      <top style="thin">
        <color auto="1"/>
      </top>
      <bottom/>
      <diagonal/>
    </border>
    <border>
      <left/>
      <right/>
      <top style="thin">
        <color auto="1"/>
      </top>
      <bottom/>
      <diagonal/>
    </border>
    <border>
      <left style="medium">
        <color auto="1"/>
      </left>
      <right/>
      <top style="thin">
        <color auto="1"/>
      </top>
      <bottom/>
      <diagonal/>
    </border>
    <border>
      <left/>
      <right style="thick">
        <color auto="1"/>
      </right>
      <top style="thin">
        <color auto="1"/>
      </top>
      <bottom/>
      <diagonal/>
    </border>
    <border>
      <left style="medium">
        <color auto="1"/>
      </left>
      <right style="medium">
        <color auto="1"/>
      </right>
      <top style="medium">
        <color auto="1"/>
      </top>
      <bottom style="medium">
        <color auto="1"/>
      </bottom>
      <diagonal/>
    </border>
    <border>
      <left style="thick">
        <color auto="1"/>
      </left>
      <right style="thick">
        <color auto="1"/>
      </right>
      <top/>
      <bottom style="thick">
        <color auto="1"/>
      </bottom>
      <diagonal/>
    </border>
    <border>
      <left style="thick">
        <color auto="1"/>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auto="1"/>
      </right>
      <top style="medium">
        <color indexed="64"/>
      </top>
      <bottom style="medium">
        <color indexed="64"/>
      </bottom>
      <diagonal/>
    </border>
    <border>
      <left style="thick">
        <color auto="1"/>
      </left>
      <right style="medium">
        <color indexed="64"/>
      </right>
      <top style="medium">
        <color indexed="64"/>
      </top>
      <bottom style="medium">
        <color indexed="64"/>
      </bottom>
      <diagonal/>
    </border>
  </borders>
  <cellStyleXfs count="5">
    <xf numFmtId="0" fontId="0"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0" fontId="1" fillId="0" borderId="0"/>
  </cellStyleXfs>
  <cellXfs count="223">
    <xf numFmtId="0" fontId="0" fillId="0" borderId="0" xfId="0"/>
    <xf numFmtId="0" fontId="5" fillId="0" borderId="0" xfId="0" applyFont="1" applyAlignment="1">
      <alignment wrapText="1"/>
    </xf>
    <xf numFmtId="3" fontId="0" fillId="0" borderId="0" xfId="0" applyNumberFormat="1"/>
    <xf numFmtId="0" fontId="0" fillId="0" borderId="0" xfId="0" applyAlignment="1">
      <alignment wrapText="1"/>
    </xf>
    <xf numFmtId="164" fontId="0" fillId="0" borderId="0" xfId="1" applyNumberFormat="1" applyFont="1"/>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right" vertical="center" readingOrder="2"/>
    </xf>
    <xf numFmtId="3" fontId="3" fillId="3" borderId="3" xfId="0" applyNumberFormat="1" applyFont="1" applyFill="1" applyBorder="1" applyAlignment="1">
      <alignment horizontal="center" vertical="center" wrapText="1"/>
    </xf>
    <xf numFmtId="164" fontId="3" fillId="3" borderId="4" xfId="1" applyNumberFormat="1" applyFont="1" applyFill="1" applyBorder="1" applyAlignment="1">
      <alignment horizontal="center" vertical="center" wrapText="1"/>
    </xf>
    <xf numFmtId="0" fontId="0" fillId="4" borderId="5" xfId="0" applyFill="1" applyBorder="1"/>
    <xf numFmtId="0" fontId="0" fillId="4" borderId="6" xfId="0" applyFill="1" applyBorder="1"/>
    <xf numFmtId="0" fontId="6" fillId="5" borderId="7" xfId="0" applyFont="1" applyFill="1" applyBorder="1" applyAlignment="1">
      <alignment horizontal="center"/>
    </xf>
    <xf numFmtId="0" fontId="3" fillId="5" borderId="8"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6" fillId="5" borderId="10" xfId="0" applyFont="1" applyFill="1" applyBorder="1" applyAlignment="1">
      <alignment wrapText="1"/>
    </xf>
    <xf numFmtId="3" fontId="3" fillId="5" borderId="9" xfId="0" applyNumberFormat="1" applyFont="1" applyFill="1" applyBorder="1" applyAlignment="1">
      <alignment horizontal="center" vertical="center" wrapText="1"/>
    </xf>
    <xf numFmtId="164" fontId="3" fillId="5" borderId="11" xfId="1" applyNumberFormat="1" applyFont="1" applyFill="1" applyBorder="1" applyAlignment="1">
      <alignment horizontal="center" vertical="center" wrapText="1"/>
    </xf>
    <xf numFmtId="0" fontId="0" fillId="4" borderId="12" xfId="0" applyFill="1" applyBorder="1"/>
    <xf numFmtId="0" fontId="0" fillId="4" borderId="13" xfId="0" applyFill="1" applyBorder="1"/>
    <xf numFmtId="49" fontId="7" fillId="6" borderId="14" xfId="0" applyNumberFormat="1" applyFont="1" applyFill="1" applyBorder="1" applyAlignment="1">
      <alignment horizontal="center" vertical="center"/>
    </xf>
    <xf numFmtId="0" fontId="9" fillId="6" borderId="15" xfId="3" applyFont="1" applyFill="1" applyBorder="1" applyAlignment="1">
      <alignment vertical="center"/>
    </xf>
    <xf numFmtId="0" fontId="9" fillId="6" borderId="16" xfId="3" applyFont="1" applyFill="1" applyBorder="1" applyAlignment="1">
      <alignment vertical="center"/>
    </xf>
    <xf numFmtId="0" fontId="9" fillId="6" borderId="16" xfId="3" applyFont="1" applyFill="1" applyBorder="1" applyAlignment="1">
      <alignment vertical="center" wrapText="1"/>
    </xf>
    <xf numFmtId="4" fontId="7" fillId="6" borderId="16" xfId="0" applyNumberFormat="1" applyFont="1" applyFill="1" applyBorder="1" applyAlignment="1">
      <alignment horizontal="center" vertical="center"/>
    </xf>
    <xf numFmtId="3" fontId="7" fillId="6" borderId="16" xfId="0" applyNumberFormat="1" applyFont="1" applyFill="1" applyBorder="1" applyAlignment="1">
      <alignment horizontal="center" vertical="center"/>
    </xf>
    <xf numFmtId="3" fontId="7" fillId="6" borderId="16" xfId="0" applyNumberFormat="1" applyFont="1" applyFill="1" applyBorder="1" applyAlignment="1">
      <alignment horizontal="center" vertical="center" wrapText="1"/>
    </xf>
    <xf numFmtId="164" fontId="7" fillId="6" borderId="17" xfId="1" applyNumberFormat="1" applyFont="1" applyFill="1" applyBorder="1" applyAlignment="1">
      <alignment horizontal="center" vertical="center"/>
    </xf>
    <xf numFmtId="0" fontId="10" fillId="0" borderId="18" xfId="0" applyFont="1" applyFill="1" applyBorder="1" applyAlignment="1">
      <alignment horizontal="center" vertical="center" wrapText="1"/>
    </xf>
    <xf numFmtId="0" fontId="10" fillId="0" borderId="19" xfId="0" applyFont="1" applyBorder="1" applyAlignment="1">
      <alignment vertical="center" wrapText="1"/>
    </xf>
    <xf numFmtId="0" fontId="10" fillId="0" borderId="20" xfId="0" applyFont="1" applyBorder="1" applyAlignment="1">
      <alignment vertical="center"/>
    </xf>
    <xf numFmtId="0" fontId="10" fillId="0" borderId="20" xfId="0" applyFont="1" applyBorder="1" applyAlignment="1">
      <alignment vertical="center" wrapText="1"/>
    </xf>
    <xf numFmtId="4" fontId="10" fillId="0" borderId="20" xfId="0" applyNumberFormat="1" applyFont="1" applyBorder="1" applyAlignment="1">
      <alignment horizontal="center" vertical="center" wrapText="1"/>
    </xf>
    <xf numFmtId="3" fontId="7" fillId="7" borderId="20" xfId="0" applyNumberFormat="1" applyFont="1" applyFill="1" applyBorder="1" applyAlignment="1">
      <alignment horizontal="center" vertical="center"/>
    </xf>
    <xf numFmtId="3" fontId="10" fillId="7" borderId="20" xfId="0" applyNumberFormat="1" applyFont="1" applyFill="1" applyBorder="1" applyAlignment="1">
      <alignment horizontal="center" vertical="center"/>
    </xf>
    <xf numFmtId="164" fontId="0" fillId="7" borderId="21" xfId="1" applyNumberFormat="1" applyFont="1" applyFill="1" applyBorder="1"/>
    <xf numFmtId="0" fontId="10" fillId="0" borderId="7" xfId="0" applyFont="1" applyFill="1" applyBorder="1" applyAlignment="1">
      <alignment horizontal="center" vertical="center" wrapText="1"/>
    </xf>
    <xf numFmtId="0" fontId="10" fillId="0" borderId="10" xfId="0" applyFont="1" applyBorder="1" applyAlignment="1">
      <alignment vertical="center" wrapText="1"/>
    </xf>
    <xf numFmtId="3" fontId="7" fillId="7" borderId="10" xfId="0" applyNumberFormat="1" applyFont="1" applyFill="1" applyBorder="1" applyAlignment="1">
      <alignment horizontal="center" vertical="center"/>
    </xf>
    <xf numFmtId="3" fontId="10" fillId="7" borderId="10" xfId="0" applyNumberFormat="1" applyFont="1" applyFill="1" applyBorder="1" applyAlignment="1">
      <alignment horizontal="center" vertical="center"/>
    </xf>
    <xf numFmtId="3" fontId="7" fillId="0" borderId="10" xfId="0" applyNumberFormat="1" applyFont="1" applyBorder="1" applyAlignment="1">
      <alignment horizontal="center" vertical="center"/>
    </xf>
    <xf numFmtId="3" fontId="10" fillId="0" borderId="10" xfId="0" applyNumberFormat="1" applyFont="1" applyBorder="1" applyAlignment="1">
      <alignment horizontal="center" vertical="center"/>
    </xf>
    <xf numFmtId="3" fontId="7" fillId="0" borderId="22" xfId="0" applyNumberFormat="1" applyFont="1" applyBorder="1" applyAlignment="1">
      <alignment horizontal="center" vertical="center"/>
    </xf>
    <xf numFmtId="0" fontId="10" fillId="0" borderId="14" xfId="0" applyFont="1" applyFill="1" applyBorder="1" applyAlignment="1">
      <alignment horizontal="center" vertical="center" wrapText="1"/>
    </xf>
    <xf numFmtId="0" fontId="10" fillId="0" borderId="16" xfId="0" applyFont="1" applyBorder="1" applyAlignment="1">
      <alignment vertical="center" wrapText="1"/>
    </xf>
    <xf numFmtId="4" fontId="10" fillId="0" borderId="23" xfId="0" applyNumberFormat="1" applyFont="1" applyBorder="1" applyAlignment="1">
      <alignment horizontal="center" vertical="center" wrapText="1"/>
    </xf>
    <xf numFmtId="4" fontId="10" fillId="0" borderId="10" xfId="0" applyNumberFormat="1" applyFont="1" applyBorder="1" applyAlignment="1">
      <alignment horizontal="center" vertical="center" wrapText="1"/>
    </xf>
    <xf numFmtId="0" fontId="10" fillId="0" borderId="24" xfId="0" applyFont="1" applyBorder="1" applyAlignment="1">
      <alignment vertical="center" wrapText="1"/>
    </xf>
    <xf numFmtId="0" fontId="10" fillId="0" borderId="23" xfId="0" applyFont="1" applyBorder="1" applyAlignment="1">
      <alignment vertical="center"/>
    </xf>
    <xf numFmtId="4" fontId="10" fillId="0" borderId="16" xfId="0" applyNumberFormat="1" applyFont="1" applyBorder="1" applyAlignment="1">
      <alignment horizontal="center" vertical="center" wrapText="1"/>
    </xf>
    <xf numFmtId="3" fontId="7" fillId="0" borderId="16" xfId="0" applyNumberFormat="1" applyFont="1" applyBorder="1" applyAlignment="1">
      <alignment horizontal="center" vertical="center"/>
    </xf>
    <xf numFmtId="3" fontId="10" fillId="0" borderId="16" xfId="0" applyNumberFormat="1" applyFont="1" applyBorder="1" applyAlignment="1">
      <alignment horizontal="center" vertical="center"/>
    </xf>
    <xf numFmtId="3" fontId="7" fillId="0" borderId="17" xfId="0" applyNumberFormat="1" applyFont="1" applyBorder="1" applyAlignment="1">
      <alignment horizontal="center" vertical="center"/>
    </xf>
    <xf numFmtId="3" fontId="7" fillId="8" borderId="29" xfId="0" applyNumberFormat="1" applyFont="1" applyFill="1" applyBorder="1" applyAlignment="1">
      <alignment horizontal="center" vertical="center"/>
    </xf>
    <xf numFmtId="9" fontId="11" fillId="9" borderId="29" xfId="2" applyFont="1" applyFill="1" applyBorder="1" applyAlignment="1">
      <alignment horizontal="center" vertical="center"/>
    </xf>
    <xf numFmtId="0" fontId="6" fillId="5" borderId="33" xfId="0" applyFont="1" applyFill="1" applyBorder="1" applyAlignment="1">
      <alignment horizontal="center"/>
    </xf>
    <xf numFmtId="0" fontId="6" fillId="5" borderId="9" xfId="0" applyFont="1" applyFill="1" applyBorder="1" applyAlignment="1">
      <alignment wrapText="1"/>
    </xf>
    <xf numFmtId="164" fontId="7" fillId="4" borderId="12" xfId="1" applyNumberFormat="1" applyFont="1" applyFill="1" applyBorder="1" applyAlignment="1">
      <alignment horizontal="center" vertical="center"/>
    </xf>
    <xf numFmtId="0" fontId="10" fillId="0" borderId="19" xfId="0" applyFont="1" applyBorder="1" applyAlignment="1">
      <alignment vertical="center"/>
    </xf>
    <xf numFmtId="0" fontId="10" fillId="0" borderId="20" xfId="0" applyFont="1" applyBorder="1" applyAlignment="1">
      <alignment horizontal="right" vertical="center" wrapText="1"/>
    </xf>
    <xf numFmtId="0" fontId="10" fillId="0" borderId="34" xfId="0" applyFont="1" applyBorder="1" applyAlignment="1">
      <alignment vertical="center"/>
    </xf>
    <xf numFmtId="0" fontId="10" fillId="0" borderId="35" xfId="0" applyFont="1" applyFill="1" applyBorder="1" applyAlignment="1">
      <alignment horizontal="center" vertical="center" wrapText="1"/>
    </xf>
    <xf numFmtId="0" fontId="10" fillId="0" borderId="36" xfId="0" applyFont="1" applyBorder="1" applyAlignment="1">
      <alignment vertical="center"/>
    </xf>
    <xf numFmtId="0" fontId="10" fillId="0" borderId="37" xfId="0" applyFont="1" applyBorder="1" applyAlignment="1">
      <alignment vertical="center" wrapText="1"/>
    </xf>
    <xf numFmtId="3" fontId="10" fillId="0" borderId="37" xfId="0" applyNumberFormat="1" applyFont="1" applyBorder="1" applyAlignment="1">
      <alignment horizontal="center" vertical="center"/>
    </xf>
    <xf numFmtId="0" fontId="10" fillId="0" borderId="18" xfId="0" applyFont="1" applyFill="1" applyBorder="1" applyAlignment="1">
      <alignment horizontal="center" vertical="center"/>
    </xf>
    <xf numFmtId="3" fontId="7" fillId="7" borderId="22" xfId="0" applyNumberFormat="1" applyFont="1" applyFill="1" applyBorder="1" applyAlignment="1">
      <alignment horizontal="center" vertical="center"/>
    </xf>
    <xf numFmtId="0" fontId="10" fillId="0" borderId="7" xfId="0" applyFont="1" applyFill="1" applyBorder="1" applyAlignment="1">
      <alignment horizontal="center" vertical="center"/>
    </xf>
    <xf numFmtId="2" fontId="10" fillId="0" borderId="20" xfId="0" applyNumberFormat="1" applyFont="1" applyBorder="1" applyAlignment="1">
      <alignment vertical="center"/>
    </xf>
    <xf numFmtId="0" fontId="10" fillId="0" borderId="14" xfId="0" applyFont="1" applyFill="1" applyBorder="1" applyAlignment="1">
      <alignment horizontal="center" vertical="center"/>
    </xf>
    <xf numFmtId="0" fontId="10" fillId="0" borderId="15" xfId="0" applyFont="1" applyBorder="1" applyAlignment="1">
      <alignment vertical="center"/>
    </xf>
    <xf numFmtId="2" fontId="10" fillId="0" borderId="23" xfId="0" applyNumberFormat="1" applyFont="1" applyBorder="1" applyAlignment="1">
      <alignment vertical="center"/>
    </xf>
    <xf numFmtId="3" fontId="12" fillId="8" borderId="29" xfId="0" applyNumberFormat="1" applyFont="1" applyFill="1" applyBorder="1" applyAlignment="1">
      <alignment horizontal="center" vertical="center"/>
    </xf>
    <xf numFmtId="9" fontId="13" fillId="9" borderId="29" xfId="2" applyFont="1" applyFill="1" applyBorder="1" applyAlignment="1">
      <alignment horizontal="center" vertical="center"/>
    </xf>
    <xf numFmtId="164" fontId="14" fillId="4" borderId="12" xfId="1" applyNumberFormat="1" applyFont="1" applyFill="1" applyBorder="1"/>
    <xf numFmtId="3" fontId="12" fillId="3" borderId="38" xfId="0" applyNumberFormat="1" applyFont="1" applyFill="1" applyBorder="1" applyAlignment="1">
      <alignment horizontal="center" vertical="center"/>
    </xf>
    <xf numFmtId="164" fontId="0" fillId="4" borderId="12" xfId="1" applyNumberFormat="1" applyFont="1" applyFill="1" applyBorder="1"/>
    <xf numFmtId="0" fontId="3" fillId="3" borderId="39" xfId="0" applyFont="1" applyFill="1" applyBorder="1" applyAlignment="1">
      <alignment horizontal="center" vertical="center"/>
    </xf>
    <xf numFmtId="0" fontId="9" fillId="6" borderId="34" xfId="3" applyFont="1" applyFill="1" applyBorder="1" applyAlignment="1">
      <alignment vertical="center"/>
    </xf>
    <xf numFmtId="0" fontId="9" fillId="6" borderId="10" xfId="3" applyFont="1" applyFill="1" applyBorder="1" applyAlignment="1">
      <alignment vertical="center"/>
    </xf>
    <xf numFmtId="0" fontId="9" fillId="6" borderId="10" xfId="3" applyFont="1" applyFill="1" applyBorder="1" applyAlignment="1">
      <alignment vertical="center" wrapText="1"/>
    </xf>
    <xf numFmtId="4" fontId="7" fillId="6" borderId="16" xfId="0" applyNumberFormat="1" applyFont="1" applyFill="1" applyBorder="1" applyAlignment="1">
      <alignment horizontal="center" vertical="center" wrapText="1"/>
    </xf>
    <xf numFmtId="0" fontId="10" fillId="0" borderId="34" xfId="0" applyFont="1" applyBorder="1" applyAlignment="1">
      <alignment vertical="center" wrapText="1"/>
    </xf>
    <xf numFmtId="0" fontId="10" fillId="0" borderId="10" xfId="0" applyFont="1" applyBorder="1" applyAlignment="1">
      <alignment vertical="center"/>
    </xf>
    <xf numFmtId="0" fontId="10" fillId="0" borderId="44" xfId="0" applyFont="1" applyBorder="1" applyAlignment="1">
      <alignment vertical="center" wrapText="1"/>
    </xf>
    <xf numFmtId="9" fontId="11" fillId="9" borderId="10" xfId="2" applyFont="1" applyFill="1" applyBorder="1" applyAlignment="1">
      <alignment horizontal="center" vertical="center" wrapText="1"/>
    </xf>
    <xf numFmtId="4" fontId="7" fillId="0" borderId="10" xfId="0" applyNumberFormat="1" applyFont="1" applyBorder="1" applyAlignment="1">
      <alignment horizontal="center" vertical="center" wrapText="1"/>
    </xf>
    <xf numFmtId="4" fontId="7" fillId="0" borderId="22" xfId="0" applyNumberFormat="1" applyFont="1" applyBorder="1" applyAlignment="1">
      <alignment horizontal="center" vertical="center" wrapText="1"/>
    </xf>
    <xf numFmtId="0" fontId="16" fillId="0" borderId="34" xfId="0" applyFont="1" applyBorder="1" applyAlignment="1">
      <alignment vertical="center" wrapText="1" readingOrder="2"/>
    </xf>
    <xf numFmtId="4" fontId="16" fillId="0" borderId="10" xfId="0" applyNumberFormat="1" applyFont="1" applyBorder="1" applyAlignment="1">
      <alignment horizontal="center" vertical="center" wrapText="1" readingOrder="2"/>
    </xf>
    <xf numFmtId="9" fontId="7" fillId="7" borderId="10" xfId="2" applyFont="1" applyFill="1" applyBorder="1" applyAlignment="1">
      <alignment horizontal="center" vertical="center" wrapText="1"/>
    </xf>
    <xf numFmtId="4" fontId="7" fillId="7" borderId="10" xfId="0" applyNumberFormat="1" applyFont="1" applyFill="1" applyBorder="1" applyAlignment="1">
      <alignment horizontal="center" vertical="center" wrapText="1"/>
    </xf>
    <xf numFmtId="4" fontId="7" fillId="7" borderId="22" xfId="0" applyNumberFormat="1" applyFont="1" applyFill="1" applyBorder="1" applyAlignment="1">
      <alignment horizontal="center" vertical="center" wrapText="1"/>
    </xf>
    <xf numFmtId="4" fontId="10" fillId="0" borderId="10" xfId="0" applyNumberFormat="1" applyFont="1" applyBorder="1" applyAlignment="1">
      <alignment horizontal="center" vertical="center"/>
    </xf>
    <xf numFmtId="0" fontId="10" fillId="0" borderId="0" xfId="0" applyFont="1" applyBorder="1" applyAlignment="1">
      <alignment vertical="center" wrapText="1"/>
    </xf>
    <xf numFmtId="0" fontId="10" fillId="2" borderId="7" xfId="0" applyFont="1" applyFill="1" applyBorder="1" applyAlignment="1">
      <alignment horizontal="center" vertical="center"/>
    </xf>
    <xf numFmtId="0" fontId="10" fillId="2" borderId="34" xfId="0" applyFont="1" applyFill="1" applyBorder="1" applyAlignment="1">
      <alignment vertical="center"/>
    </xf>
    <xf numFmtId="0" fontId="10" fillId="2" borderId="10" xfId="0" applyFont="1" applyFill="1" applyBorder="1" applyAlignment="1">
      <alignment vertical="center"/>
    </xf>
    <xf numFmtId="0" fontId="10" fillId="2" borderId="44" xfId="0" applyFont="1" applyFill="1" applyBorder="1" applyAlignment="1">
      <alignment vertical="center" wrapText="1"/>
    </xf>
    <xf numFmtId="4" fontId="10" fillId="2" borderId="10" xfId="0" applyNumberFormat="1" applyFont="1" applyFill="1" applyBorder="1" applyAlignment="1">
      <alignment horizontal="center" vertical="center"/>
    </xf>
    <xf numFmtId="4" fontId="7" fillId="8" borderId="22" xfId="0" applyNumberFormat="1" applyFont="1" applyFill="1" applyBorder="1" applyAlignment="1">
      <alignment horizontal="center" vertical="center" wrapText="1"/>
    </xf>
    <xf numFmtId="0" fontId="0" fillId="2" borderId="0" xfId="0" applyFill="1"/>
    <xf numFmtId="3" fontId="12" fillId="3" borderId="29" xfId="0" applyNumberFormat="1" applyFont="1" applyFill="1" applyBorder="1" applyAlignment="1">
      <alignment horizontal="center" vertical="center"/>
    </xf>
    <xf numFmtId="0" fontId="3" fillId="3" borderId="33" xfId="0" applyFont="1" applyFill="1" applyBorder="1" applyAlignment="1">
      <alignment horizontal="center" vertical="center"/>
    </xf>
    <xf numFmtId="0" fontId="6" fillId="5" borderId="14" xfId="0" applyFont="1" applyFill="1" applyBorder="1" applyAlignment="1">
      <alignment horizontal="center"/>
    </xf>
    <xf numFmtId="49" fontId="7" fillId="6" borderId="52" xfId="0" applyNumberFormat="1" applyFont="1" applyFill="1" applyBorder="1" applyAlignment="1">
      <alignment horizontal="center" vertical="center"/>
    </xf>
    <xf numFmtId="0" fontId="9" fillId="6" borderId="52" xfId="3" applyFont="1" applyFill="1" applyBorder="1" applyAlignment="1">
      <alignment vertical="center"/>
    </xf>
    <xf numFmtId="0" fontId="9" fillId="6" borderId="52" xfId="3" applyFont="1" applyFill="1" applyBorder="1" applyAlignment="1">
      <alignment vertical="center" wrapText="1"/>
    </xf>
    <xf numFmtId="4" fontId="7" fillId="6" borderId="52" xfId="0" applyNumberFormat="1" applyFont="1" applyFill="1" applyBorder="1" applyAlignment="1">
      <alignment horizontal="center" vertical="center"/>
    </xf>
    <xf numFmtId="3" fontId="7" fillId="6" borderId="52" xfId="0" applyNumberFormat="1" applyFont="1" applyFill="1" applyBorder="1" applyAlignment="1">
      <alignment horizontal="center" vertical="center" wrapText="1"/>
    </xf>
    <xf numFmtId="164" fontId="7" fillId="6" borderId="52" xfId="1" applyNumberFormat="1" applyFont="1" applyFill="1" applyBorder="1" applyAlignment="1">
      <alignment horizontal="center" vertical="center"/>
    </xf>
    <xf numFmtId="0" fontId="10" fillId="0" borderId="52" xfId="0" applyFont="1" applyFill="1" applyBorder="1" applyAlignment="1">
      <alignment horizontal="center" vertical="center"/>
    </xf>
    <xf numFmtId="0" fontId="1" fillId="0" borderId="52" xfId="4" applyBorder="1" applyAlignment="1">
      <alignment wrapText="1"/>
    </xf>
    <xf numFmtId="0" fontId="10" fillId="0" borderId="52" xfId="0" applyFont="1" applyBorder="1" applyAlignment="1">
      <alignment vertical="center"/>
    </xf>
    <xf numFmtId="0" fontId="10" fillId="0" borderId="52" xfId="0" applyFont="1" applyBorder="1" applyAlignment="1">
      <alignment vertical="center" wrapText="1"/>
    </xf>
    <xf numFmtId="4" fontId="16" fillId="0" borderId="52" xfId="0" applyNumberFormat="1" applyFont="1" applyBorder="1" applyAlignment="1">
      <alignment horizontal="center" vertical="center" wrapText="1" readingOrder="2"/>
    </xf>
    <xf numFmtId="3" fontId="7" fillId="2" borderId="52" xfId="0" applyNumberFormat="1" applyFont="1" applyFill="1" applyBorder="1" applyAlignment="1">
      <alignment horizontal="center" vertical="center"/>
    </xf>
    <xf numFmtId="3" fontId="10" fillId="2" borderId="52" xfId="0" applyNumberFormat="1" applyFont="1" applyFill="1" applyBorder="1" applyAlignment="1">
      <alignment horizontal="center" vertical="center"/>
    </xf>
    <xf numFmtId="3" fontId="12" fillId="8" borderId="53" xfId="0" applyNumberFormat="1" applyFont="1" applyFill="1" applyBorder="1" applyAlignment="1">
      <alignment horizontal="center" vertical="center"/>
    </xf>
    <xf numFmtId="0" fontId="10" fillId="0" borderId="29" xfId="0" applyFont="1" applyFill="1" applyBorder="1" applyAlignment="1">
      <alignment horizontal="center" vertical="center"/>
    </xf>
    <xf numFmtId="0" fontId="1" fillId="0" borderId="29" xfId="4" applyBorder="1" applyAlignment="1">
      <alignment wrapText="1"/>
    </xf>
    <xf numFmtId="0" fontId="10" fillId="0" borderId="29" xfId="0" applyFont="1" applyBorder="1" applyAlignment="1">
      <alignment vertical="center"/>
    </xf>
    <xf numFmtId="0" fontId="10" fillId="0" borderId="29" xfId="0" applyFont="1" applyBorder="1" applyAlignment="1">
      <alignment vertical="center" wrapText="1"/>
    </xf>
    <xf numFmtId="4" fontId="16" fillId="0" borderId="29" xfId="0" applyNumberFormat="1" applyFont="1" applyBorder="1" applyAlignment="1">
      <alignment horizontal="center" vertical="center" wrapText="1" readingOrder="2"/>
    </xf>
    <xf numFmtId="3" fontId="7" fillId="2" borderId="29" xfId="0" applyNumberFormat="1" applyFont="1" applyFill="1" applyBorder="1" applyAlignment="1">
      <alignment horizontal="center" vertical="center"/>
    </xf>
    <xf numFmtId="3" fontId="10" fillId="2" borderId="29" xfId="0" applyNumberFormat="1" applyFont="1" applyFill="1" applyBorder="1" applyAlignment="1">
      <alignment horizontal="center" vertical="center"/>
    </xf>
    <xf numFmtId="3" fontId="12" fillId="3" borderId="29" xfId="0" applyNumberFormat="1" applyFont="1" applyFill="1" applyBorder="1" applyAlignment="1">
      <alignment vertical="center" readingOrder="2"/>
    </xf>
    <xf numFmtId="0" fontId="6" fillId="5" borderId="55" xfId="0" applyFont="1" applyFill="1" applyBorder="1" applyAlignment="1">
      <alignment horizontal="center"/>
    </xf>
    <xf numFmtId="0" fontId="6" fillId="5" borderId="8" xfId="0" applyFont="1" applyFill="1" applyBorder="1" applyAlignment="1"/>
    <xf numFmtId="0" fontId="6" fillId="5" borderId="9" xfId="0" applyFont="1" applyFill="1" applyBorder="1" applyAlignment="1"/>
    <xf numFmtId="49" fontId="7" fillId="6" borderId="56" xfId="0" applyNumberFormat="1" applyFont="1" applyFill="1" applyBorder="1" applyAlignment="1">
      <alignment horizontal="center" vertical="center"/>
    </xf>
    <xf numFmtId="4" fontId="10" fillId="6" borderId="10" xfId="0" applyNumberFormat="1" applyFont="1" applyFill="1" applyBorder="1" applyAlignment="1">
      <alignment horizontal="center" vertical="center"/>
    </xf>
    <xf numFmtId="3" fontId="7" fillId="6" borderId="10" xfId="0" applyNumberFormat="1" applyFont="1" applyFill="1" applyBorder="1" applyAlignment="1">
      <alignment horizontal="center" vertical="center"/>
    </xf>
    <xf numFmtId="4" fontId="7" fillId="6" borderId="10" xfId="0" applyNumberFormat="1" applyFont="1" applyFill="1" applyBorder="1" applyAlignment="1">
      <alignment horizontal="center" vertical="center" wrapText="1"/>
    </xf>
    <xf numFmtId="3" fontId="9" fillId="6" borderId="10" xfId="3" applyNumberFormat="1" applyFont="1" applyFill="1" applyBorder="1" applyAlignment="1">
      <alignment horizontal="center" vertical="center"/>
    </xf>
    <xf numFmtId="0" fontId="10" fillId="0" borderId="56" xfId="0" applyFont="1" applyFill="1" applyBorder="1" applyAlignment="1">
      <alignment horizontal="center" vertical="center"/>
    </xf>
    <xf numFmtId="3" fontId="7" fillId="0" borderId="10" xfId="0" applyNumberFormat="1" applyFont="1" applyBorder="1" applyAlignment="1">
      <alignment horizontal="center" vertical="center" wrapText="1"/>
    </xf>
    <xf numFmtId="0" fontId="10" fillId="6" borderId="34" xfId="0" applyFont="1" applyFill="1" applyBorder="1" applyAlignment="1">
      <alignment vertical="center"/>
    </xf>
    <xf numFmtId="0" fontId="10" fillId="6" borderId="10" xfId="0" applyFont="1" applyFill="1" applyBorder="1" applyAlignment="1">
      <alignment vertical="center"/>
    </xf>
    <xf numFmtId="0" fontId="7" fillId="6" borderId="44" xfId="0" applyFont="1" applyFill="1" applyBorder="1" applyAlignment="1">
      <alignment vertical="center" wrapText="1"/>
    </xf>
    <xf numFmtId="3" fontId="10" fillId="6" borderId="10" xfId="0" applyNumberFormat="1" applyFont="1" applyFill="1" applyBorder="1" applyAlignment="1">
      <alignment horizontal="center" vertical="center"/>
    </xf>
    <xf numFmtId="0" fontId="7" fillId="0" borderId="10" xfId="0" applyFont="1" applyBorder="1" applyAlignment="1">
      <alignment vertical="center" wrapText="1"/>
    </xf>
    <xf numFmtId="0" fontId="10" fillId="0" borderId="44" xfId="0" applyFont="1" applyBorder="1" applyAlignment="1">
      <alignment horizontal="right" vertical="center" wrapText="1"/>
    </xf>
    <xf numFmtId="2" fontId="10" fillId="0" borderId="10" xfId="0" applyNumberFormat="1" applyFont="1" applyBorder="1" applyAlignment="1">
      <alignment vertical="center"/>
    </xf>
    <xf numFmtId="0" fontId="0" fillId="2" borderId="10" xfId="0" applyFill="1" applyBorder="1"/>
    <xf numFmtId="0" fontId="0" fillId="0" borderId="10" xfId="0" applyBorder="1"/>
    <xf numFmtId="3" fontId="12" fillId="3" borderId="60" xfId="0" applyNumberFormat="1" applyFont="1" applyFill="1" applyBorder="1" applyAlignment="1">
      <alignment horizontal="center" vertical="center"/>
    </xf>
    <xf numFmtId="3" fontId="7" fillId="7" borderId="16" xfId="0" applyNumberFormat="1" applyFont="1" applyFill="1" applyBorder="1" applyAlignment="1">
      <alignment horizontal="center" vertical="center"/>
    </xf>
    <xf numFmtId="164" fontId="7" fillId="7" borderId="17" xfId="1" applyNumberFormat="1" applyFont="1" applyFill="1" applyBorder="1" applyAlignment="1">
      <alignment horizontal="center" vertical="center"/>
    </xf>
    <xf numFmtId="10" fontId="7" fillId="0" borderId="10" xfId="2" applyNumberFormat="1" applyFont="1" applyBorder="1" applyAlignment="1">
      <alignment horizontal="center" vertical="center"/>
    </xf>
    <xf numFmtId="49" fontId="10" fillId="0" borderId="10" xfId="0" applyNumberFormat="1" applyFont="1" applyBorder="1" applyAlignment="1">
      <alignment horizontal="right" vertical="center" readingOrder="1"/>
    </xf>
    <xf numFmtId="49" fontId="10" fillId="0" borderId="10" xfId="0" applyNumberFormat="1" applyFont="1" applyBorder="1" applyAlignment="1">
      <alignment horizontal="right" vertical="center"/>
    </xf>
    <xf numFmtId="0" fontId="15" fillId="3" borderId="40"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8" xfId="0" applyFont="1" applyFill="1" applyBorder="1" applyAlignment="1">
      <alignment horizontal="center" vertical="center" wrapText="1"/>
    </xf>
    <xf numFmtId="0" fontId="3" fillId="2" borderId="0" xfId="0" applyFont="1" applyFill="1" applyBorder="1" applyAlignment="1">
      <alignment horizontal="center" vertical="center"/>
    </xf>
    <xf numFmtId="0" fontId="4" fillId="0" borderId="0" xfId="0" applyFont="1" applyAlignment="1">
      <alignment horizontal="center" wrapText="1"/>
    </xf>
    <xf numFmtId="0" fontId="10" fillId="0" borderId="5"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32" xfId="0" applyFont="1" applyFill="1" applyBorder="1" applyAlignment="1">
      <alignment horizontal="center" vertical="center"/>
    </xf>
    <xf numFmtId="3" fontId="7" fillId="8" borderId="26" xfId="0" applyNumberFormat="1" applyFont="1" applyFill="1" applyBorder="1" applyAlignment="1">
      <alignment horizontal="center" vertical="center" readingOrder="2"/>
    </xf>
    <xf numFmtId="3" fontId="7" fillId="8" borderId="27" xfId="0" applyNumberFormat="1" applyFont="1" applyFill="1" applyBorder="1" applyAlignment="1">
      <alignment horizontal="center" vertical="center" readingOrder="2"/>
    </xf>
    <xf numFmtId="3" fontId="7" fillId="8" borderId="28" xfId="0" applyNumberFormat="1" applyFont="1" applyFill="1" applyBorder="1" applyAlignment="1">
      <alignment horizontal="center" vertical="center" readingOrder="2"/>
    </xf>
    <xf numFmtId="0" fontId="0" fillId="4" borderId="12" xfId="0" applyFill="1" applyBorder="1" applyAlignment="1">
      <alignment horizontal="center"/>
    </xf>
    <xf numFmtId="0" fontId="0" fillId="4" borderId="13" xfId="0" applyFill="1" applyBorder="1" applyAlignment="1">
      <alignment horizontal="center"/>
    </xf>
    <xf numFmtId="0" fontId="10" fillId="4" borderId="5" xfId="0" applyFont="1" applyFill="1" applyBorder="1" applyAlignment="1">
      <alignment horizontal="center" vertical="center"/>
    </xf>
    <xf numFmtId="0" fontId="10" fillId="4" borderId="2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13" xfId="0" applyFont="1" applyFill="1" applyBorder="1" applyAlignment="1">
      <alignment horizontal="center" vertical="center"/>
    </xf>
    <xf numFmtId="3" fontId="12" fillId="8" borderId="26" xfId="0" applyNumberFormat="1" applyFont="1" applyFill="1" applyBorder="1" applyAlignment="1">
      <alignment horizontal="center" vertical="center" readingOrder="2"/>
    </xf>
    <xf numFmtId="3" fontId="12" fillId="8" borderId="27" xfId="0" applyNumberFormat="1" applyFont="1" applyFill="1" applyBorder="1" applyAlignment="1">
      <alignment horizontal="center" vertical="center" readingOrder="2"/>
    </xf>
    <xf numFmtId="3" fontId="12" fillId="8" borderId="28" xfId="0" applyNumberFormat="1" applyFont="1" applyFill="1" applyBorder="1" applyAlignment="1">
      <alignment horizontal="center" vertical="center" readingOrder="2"/>
    </xf>
    <xf numFmtId="3" fontId="12" fillId="3" borderId="5" xfId="0" applyNumberFormat="1" applyFont="1" applyFill="1" applyBorder="1" applyAlignment="1">
      <alignment horizontal="center" vertical="center" readingOrder="2"/>
    </xf>
    <xf numFmtId="3" fontId="12" fillId="3" borderId="25" xfId="0" applyNumberFormat="1" applyFont="1" applyFill="1" applyBorder="1" applyAlignment="1">
      <alignment horizontal="center" vertical="center" readingOrder="2"/>
    </xf>
    <xf numFmtId="3" fontId="12" fillId="3" borderId="6" xfId="0" applyNumberFormat="1" applyFont="1" applyFill="1" applyBorder="1" applyAlignment="1">
      <alignment horizontal="center" vertical="center" readingOrder="2"/>
    </xf>
    <xf numFmtId="0" fontId="6" fillId="5" borderId="41" xfId="0" applyFont="1" applyFill="1" applyBorder="1" applyAlignment="1">
      <alignment horizontal="center" wrapText="1"/>
    </xf>
    <xf numFmtId="0" fontId="6" fillId="5" borderId="42" xfId="0" applyFont="1" applyFill="1" applyBorder="1" applyAlignment="1">
      <alignment horizontal="center" wrapText="1"/>
    </xf>
    <xf numFmtId="0" fontId="6" fillId="5" borderId="43" xfId="0" applyFont="1" applyFill="1" applyBorder="1" applyAlignment="1">
      <alignment horizontal="center" wrapText="1"/>
    </xf>
    <xf numFmtId="3" fontId="14" fillId="8" borderId="34" xfId="0" applyNumberFormat="1" applyFont="1" applyFill="1" applyBorder="1" applyAlignment="1">
      <alignment horizontal="center" vertical="center"/>
    </xf>
    <xf numFmtId="3" fontId="14" fillId="8" borderId="45" xfId="0" applyNumberFormat="1" applyFont="1" applyFill="1" applyBorder="1" applyAlignment="1">
      <alignment horizontal="center" vertical="center"/>
    </xf>
    <xf numFmtId="3" fontId="14" fillId="8" borderId="44" xfId="0" applyNumberFormat="1" applyFont="1" applyFill="1" applyBorder="1" applyAlignment="1">
      <alignment horizontal="center" vertical="center"/>
    </xf>
    <xf numFmtId="0" fontId="6" fillId="5" borderId="46" xfId="0" applyFont="1" applyFill="1" applyBorder="1" applyAlignment="1">
      <alignment horizontal="center" wrapText="1"/>
    </xf>
    <xf numFmtId="0" fontId="6" fillId="5" borderId="45" xfId="0" applyFont="1" applyFill="1" applyBorder="1" applyAlignment="1">
      <alignment horizontal="center" wrapText="1"/>
    </xf>
    <xf numFmtId="0" fontId="6" fillId="5" borderId="47" xfId="0" applyFont="1" applyFill="1" applyBorder="1" applyAlignment="1">
      <alignment horizontal="center" wrapText="1"/>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3" fontId="12" fillId="3" borderId="26" xfId="0" applyNumberFormat="1" applyFont="1" applyFill="1" applyBorder="1" applyAlignment="1">
      <alignment horizontal="center" vertical="center" readingOrder="2"/>
    </xf>
    <xf numFmtId="3" fontId="12" fillId="3" borderId="27" xfId="0" applyNumberFormat="1" applyFont="1" applyFill="1" applyBorder="1" applyAlignment="1">
      <alignment horizontal="center" vertical="center" readingOrder="2"/>
    </xf>
    <xf numFmtId="3" fontId="12" fillId="3" borderId="28" xfId="0" applyNumberFormat="1" applyFont="1" applyFill="1" applyBorder="1" applyAlignment="1">
      <alignment horizontal="center" vertical="center" readingOrder="2"/>
    </xf>
    <xf numFmtId="3" fontId="12" fillId="8" borderId="30" xfId="0" applyNumberFormat="1" applyFont="1" applyFill="1" applyBorder="1" applyAlignment="1">
      <alignment horizontal="center" vertical="center" readingOrder="2"/>
    </xf>
    <xf numFmtId="3" fontId="12" fillId="8" borderId="31" xfId="0" applyNumberFormat="1" applyFont="1" applyFill="1" applyBorder="1" applyAlignment="1">
      <alignment horizontal="center" vertical="center" readingOrder="2"/>
    </xf>
    <xf numFmtId="3" fontId="12" fillId="8" borderId="32" xfId="0" applyNumberFormat="1" applyFont="1" applyFill="1" applyBorder="1" applyAlignment="1">
      <alignment horizontal="center" vertical="center" readingOrder="2"/>
    </xf>
    <xf numFmtId="0" fontId="3" fillId="3" borderId="41" xfId="0" applyFont="1" applyFill="1" applyBorder="1" applyAlignment="1">
      <alignment horizontal="center" vertical="center" readingOrder="2"/>
    </xf>
    <xf numFmtId="0" fontId="3" fillId="3" borderId="42" xfId="0" applyFont="1" applyFill="1" applyBorder="1" applyAlignment="1">
      <alignment horizontal="center" vertical="center" readingOrder="2"/>
    </xf>
    <xf numFmtId="0" fontId="3" fillId="3" borderId="43" xfId="0" applyFont="1" applyFill="1" applyBorder="1" applyAlignment="1">
      <alignment horizontal="center" vertical="center" readingOrder="2"/>
    </xf>
    <xf numFmtId="0" fontId="3" fillId="4" borderId="0" xfId="0" applyFont="1" applyFill="1" applyBorder="1" applyAlignment="1">
      <alignment horizontal="center" vertical="center"/>
    </xf>
    <xf numFmtId="0" fontId="6" fillId="5" borderId="50" xfId="0" applyFont="1" applyFill="1" applyBorder="1" applyAlignment="1">
      <alignment horizontal="center"/>
    </xf>
    <xf numFmtId="0" fontId="6" fillId="5" borderId="49" xfId="0" applyFont="1" applyFill="1" applyBorder="1" applyAlignment="1">
      <alignment horizontal="center"/>
    </xf>
    <xf numFmtId="0" fontId="6" fillId="5" borderId="51" xfId="0" applyFont="1" applyFill="1" applyBorder="1" applyAlignment="1">
      <alignment horizontal="center"/>
    </xf>
    <xf numFmtId="0" fontId="10" fillId="4" borderId="54" xfId="0" applyFont="1" applyFill="1" applyBorder="1" applyAlignment="1">
      <alignment horizontal="center" vertical="center"/>
    </xf>
    <xf numFmtId="0" fontId="10" fillId="4" borderId="42" xfId="0" applyFont="1" applyFill="1" applyBorder="1" applyAlignment="1">
      <alignment horizontal="center" vertical="center"/>
    </xf>
    <xf numFmtId="0" fontId="10" fillId="4" borderId="43" xfId="0" applyFont="1" applyFill="1" applyBorder="1" applyAlignment="1">
      <alignment horizontal="center" vertical="center"/>
    </xf>
    <xf numFmtId="0" fontId="6" fillId="5" borderId="46" xfId="0" applyFont="1" applyFill="1" applyBorder="1" applyAlignment="1">
      <alignment horizontal="center"/>
    </xf>
    <xf numFmtId="0" fontId="6" fillId="5" borderId="45" xfId="0" applyFont="1" applyFill="1" applyBorder="1" applyAlignment="1">
      <alignment horizontal="center"/>
    </xf>
    <xf numFmtId="0" fontId="6" fillId="5" borderId="47" xfId="0" applyFont="1" applyFill="1" applyBorder="1" applyAlignment="1">
      <alignment horizontal="center"/>
    </xf>
    <xf numFmtId="0" fontId="10" fillId="4" borderId="32" xfId="0" applyFont="1" applyFill="1" applyBorder="1" applyAlignment="1">
      <alignment horizontal="center" vertical="center"/>
    </xf>
    <xf numFmtId="3" fontId="12" fillId="3" borderId="29" xfId="0" applyNumberFormat="1" applyFont="1" applyFill="1" applyBorder="1" applyAlignment="1">
      <alignment horizontal="center" vertical="center" readingOrder="2"/>
    </xf>
    <xf numFmtId="0" fontId="14" fillId="2" borderId="45" xfId="0" applyFont="1" applyFill="1" applyBorder="1" applyAlignment="1">
      <alignment horizontal="center" vertical="center" readingOrder="2"/>
    </xf>
    <xf numFmtId="0" fontId="14" fillId="2" borderId="47" xfId="0" applyFont="1" applyFill="1" applyBorder="1" applyAlignment="1">
      <alignment horizontal="center" vertical="center" readingOrder="2"/>
    </xf>
    <xf numFmtId="3" fontId="12" fillId="3" borderId="57" xfId="0" applyNumberFormat="1" applyFont="1" applyFill="1" applyBorder="1" applyAlignment="1">
      <alignment horizontal="center" vertical="center" readingOrder="2"/>
    </xf>
    <xf numFmtId="3" fontId="12" fillId="3" borderId="58" xfId="0" applyNumberFormat="1" applyFont="1" applyFill="1" applyBorder="1" applyAlignment="1">
      <alignment horizontal="center" vertical="center" readingOrder="2"/>
    </xf>
    <xf numFmtId="3" fontId="12" fillId="3" borderId="59" xfId="0" applyNumberFormat="1" applyFont="1" applyFill="1" applyBorder="1" applyAlignment="1">
      <alignment horizontal="center" vertical="center" readingOrder="2"/>
    </xf>
  </cellXfs>
  <cellStyles count="5">
    <cellStyle name="Comma" xfId="1" builtinId="3"/>
    <cellStyle name="Normal" xfId="0" builtinId="0"/>
    <cellStyle name="Normal 2" xfId="4"/>
    <cellStyle name="Normal 2_מנהרת גילון_מבנה עליון_אומדן מאוחד עדכון 2013.02.06.כולל עדכון מ.א עברית"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8"/>
  <sheetViews>
    <sheetView showGridLines="0" rightToLeft="1" tabSelected="1" topLeftCell="A69" zoomScale="95" zoomScaleNormal="95" workbookViewId="0">
      <selection activeCell="E83" sqref="E83"/>
    </sheetView>
  </sheetViews>
  <sheetFormatPr defaultRowHeight="15"/>
  <cols>
    <col min="1" max="1" width="23" customWidth="1"/>
    <col min="2" max="2" width="17" bestFit="1" customWidth="1"/>
    <col min="3" max="3" width="7.44140625" customWidth="1"/>
    <col min="4" max="4" width="63.33203125" customWidth="1"/>
    <col min="5" max="5" width="10.77734375" customWidth="1"/>
    <col min="6" max="6" width="10.109375" style="2" customWidth="1"/>
    <col min="7" max="7" width="6.5546875" style="3" customWidth="1"/>
    <col min="8" max="8" width="11.88671875" style="2" bestFit="1" customWidth="1"/>
    <col min="9" max="9" width="11.6640625" style="4" customWidth="1"/>
    <col min="10" max="10" width="11.88671875" customWidth="1"/>
  </cols>
  <sheetData>
    <row r="1" spans="1:10" ht="23.25">
      <c r="A1" s="156" t="s">
        <v>0</v>
      </c>
      <c r="B1" s="156"/>
      <c r="C1" s="156"/>
      <c r="D1" s="156"/>
      <c r="E1" s="156"/>
      <c r="F1" s="156"/>
      <c r="G1" s="156"/>
      <c r="H1" s="156"/>
      <c r="I1" s="156"/>
      <c r="J1" s="156"/>
    </row>
    <row r="2" spans="1:10" s="1" customFormat="1" ht="67.5" customHeight="1">
      <c r="A2" s="157" t="s">
        <v>175</v>
      </c>
      <c r="B2" s="157"/>
      <c r="C2" s="157"/>
      <c r="D2" s="157"/>
      <c r="E2" s="157"/>
      <c r="F2" s="157"/>
      <c r="G2" s="157"/>
      <c r="H2" s="157"/>
      <c r="I2" s="157"/>
      <c r="J2" s="157"/>
    </row>
    <row r="3" spans="1:10" ht="15.75" thickBot="1"/>
    <row r="4" spans="1:10" ht="24" thickTop="1">
      <c r="A4" s="5" t="s">
        <v>1</v>
      </c>
      <c r="B4" s="6"/>
      <c r="C4" s="7"/>
      <c r="D4" s="8" t="s">
        <v>2</v>
      </c>
      <c r="E4" s="7"/>
      <c r="F4" s="9"/>
      <c r="G4" s="9"/>
      <c r="H4" s="10"/>
      <c r="I4" s="11"/>
      <c r="J4" s="12"/>
    </row>
    <row r="5" spans="1:10" ht="23.25">
      <c r="A5" s="13" t="s">
        <v>3</v>
      </c>
      <c r="B5" s="14"/>
      <c r="C5" s="15"/>
      <c r="D5" s="16" t="s">
        <v>4</v>
      </c>
      <c r="E5" s="15"/>
      <c r="F5" s="17"/>
      <c r="G5" s="17"/>
      <c r="H5" s="18"/>
      <c r="I5" s="19"/>
      <c r="J5" s="20"/>
    </row>
    <row r="6" spans="1:10" ht="30.75" thickBot="1">
      <c r="A6" s="21" t="s">
        <v>5</v>
      </c>
      <c r="B6" s="22" t="s">
        <v>6</v>
      </c>
      <c r="C6" s="23" t="s">
        <v>7</v>
      </c>
      <c r="D6" s="24" t="s">
        <v>8</v>
      </c>
      <c r="E6" s="25" t="s">
        <v>9</v>
      </c>
      <c r="F6" s="26" t="s">
        <v>10</v>
      </c>
      <c r="G6" s="27" t="s">
        <v>11</v>
      </c>
      <c r="H6" s="28" t="s">
        <v>12</v>
      </c>
      <c r="I6" s="19"/>
      <c r="J6" s="20"/>
    </row>
    <row r="7" spans="1:10" ht="29.25" thickBot="1">
      <c r="A7" s="29" t="s">
        <v>13</v>
      </c>
      <c r="B7" s="30" t="s">
        <v>14</v>
      </c>
      <c r="C7" s="31">
        <v>11.1</v>
      </c>
      <c r="D7" s="32" t="s">
        <v>15</v>
      </c>
      <c r="E7" s="33" t="s">
        <v>16</v>
      </c>
      <c r="F7" s="34"/>
      <c r="G7" s="35">
        <v>1</v>
      </c>
      <c r="H7" s="36">
        <f>K7*(1-J7)*I7</f>
        <v>0</v>
      </c>
      <c r="I7" s="19"/>
      <c r="J7" s="20"/>
    </row>
    <row r="8" spans="1:10" ht="29.25" thickBot="1">
      <c r="A8" s="37" t="s">
        <v>13</v>
      </c>
      <c r="B8" s="30" t="s">
        <v>17</v>
      </c>
      <c r="C8" s="31">
        <f>C7+0.1</f>
        <v>11.2</v>
      </c>
      <c r="D8" s="38" t="s">
        <v>18</v>
      </c>
      <c r="E8" s="33" t="s">
        <v>16</v>
      </c>
      <c r="F8" s="39"/>
      <c r="G8" s="40">
        <v>1</v>
      </c>
      <c r="H8" s="36">
        <f t="shared" ref="H8:H21" si="0">K8*(1-J8)*I8</f>
        <v>0</v>
      </c>
      <c r="I8" s="19"/>
      <c r="J8" s="20"/>
    </row>
    <row r="9" spans="1:10" ht="43.5" thickBot="1">
      <c r="A9" s="37" t="s">
        <v>19</v>
      </c>
      <c r="B9" s="30" t="s">
        <v>14</v>
      </c>
      <c r="C9" s="31">
        <f t="shared" ref="C9:C14" si="1">C8+0.1</f>
        <v>11.299999999999999</v>
      </c>
      <c r="D9" s="38" t="s">
        <v>20</v>
      </c>
      <c r="E9" s="33" t="s">
        <v>21</v>
      </c>
      <c r="F9" s="41">
        <f>SUM(F40,F42,F43)*0.5</f>
        <v>62000</v>
      </c>
      <c r="G9" s="42">
        <v>1</v>
      </c>
      <c r="H9" s="43">
        <f>F9*G9</f>
        <v>62000</v>
      </c>
      <c r="I9" s="19"/>
      <c r="J9" s="20"/>
    </row>
    <row r="10" spans="1:10" ht="43.5" thickBot="1">
      <c r="A10" s="44" t="s">
        <v>19</v>
      </c>
      <c r="B10" s="30" t="s">
        <v>17</v>
      </c>
      <c r="C10" s="31">
        <f t="shared" si="1"/>
        <v>11.399999999999999</v>
      </c>
      <c r="D10" s="45" t="s">
        <v>22</v>
      </c>
      <c r="E10" s="46" t="s">
        <v>21</v>
      </c>
      <c r="F10" s="41">
        <f>SUM(F39,F41)*0.5</f>
        <v>140000</v>
      </c>
      <c r="G10" s="41">
        <v>1</v>
      </c>
      <c r="H10" s="43">
        <f t="shared" ref="H10:H14" si="2">F10*G10</f>
        <v>140000</v>
      </c>
      <c r="I10" s="19"/>
      <c r="J10" s="20"/>
    </row>
    <row r="11" spans="1:10" ht="72" thickBot="1">
      <c r="A11" s="29" t="s">
        <v>23</v>
      </c>
      <c r="B11" s="30" t="s">
        <v>24</v>
      </c>
      <c r="C11" s="31">
        <f t="shared" si="1"/>
        <v>11.499999999999998</v>
      </c>
      <c r="D11" s="32" t="s">
        <v>25</v>
      </c>
      <c r="E11" s="33" t="s">
        <v>16</v>
      </c>
      <c r="F11" s="34"/>
      <c r="G11" s="35">
        <v>1</v>
      </c>
      <c r="H11" s="36">
        <f t="shared" si="2"/>
        <v>0</v>
      </c>
      <c r="I11" s="19"/>
      <c r="J11" s="20"/>
    </row>
    <row r="12" spans="1:10" ht="72" thickBot="1">
      <c r="A12" s="37" t="s">
        <v>23</v>
      </c>
      <c r="B12" s="30" t="s">
        <v>26</v>
      </c>
      <c r="C12" s="31">
        <f t="shared" si="1"/>
        <v>11.599999999999998</v>
      </c>
      <c r="D12" s="38" t="s">
        <v>27</v>
      </c>
      <c r="E12" s="47" t="s">
        <v>16</v>
      </c>
      <c r="F12" s="39"/>
      <c r="G12" s="40">
        <v>1</v>
      </c>
      <c r="H12" s="36">
        <f t="shared" si="2"/>
        <v>0</v>
      </c>
      <c r="I12" s="19"/>
      <c r="J12" s="20"/>
    </row>
    <row r="13" spans="1:10" ht="87" thickBot="1">
      <c r="A13" s="37" t="s">
        <v>28</v>
      </c>
      <c r="B13" s="30" t="s">
        <v>24</v>
      </c>
      <c r="C13" s="31">
        <f t="shared" si="1"/>
        <v>11.699999999999998</v>
      </c>
      <c r="D13" s="38" t="s">
        <v>29</v>
      </c>
      <c r="E13" s="47" t="s">
        <v>21</v>
      </c>
      <c r="F13" s="41">
        <f>SUM(F40,F42,F43)*1.3</f>
        <v>161200</v>
      </c>
      <c r="G13" s="42">
        <v>1</v>
      </c>
      <c r="H13" s="43">
        <f t="shared" si="2"/>
        <v>161200</v>
      </c>
      <c r="I13" s="19"/>
      <c r="J13" s="20"/>
    </row>
    <row r="14" spans="1:10" ht="87" thickBot="1">
      <c r="A14" s="44" t="s">
        <v>28</v>
      </c>
      <c r="B14" s="48" t="s">
        <v>26</v>
      </c>
      <c r="C14" s="49">
        <f t="shared" si="1"/>
        <v>11.799999999999997</v>
      </c>
      <c r="D14" s="45" t="s">
        <v>30</v>
      </c>
      <c r="E14" s="50" t="s">
        <v>21</v>
      </c>
      <c r="F14" s="51">
        <f>SUM(F39,F41)*1.3</f>
        <v>364000</v>
      </c>
      <c r="G14" s="52">
        <v>1</v>
      </c>
      <c r="H14" s="53">
        <f t="shared" si="2"/>
        <v>364000</v>
      </c>
      <c r="I14" s="19"/>
      <c r="J14" s="20"/>
    </row>
    <row r="15" spans="1:10" ht="18" customHeight="1" thickTop="1" thickBot="1">
      <c r="A15" s="158"/>
      <c r="B15" s="159"/>
      <c r="C15" s="159"/>
      <c r="D15" s="160"/>
      <c r="E15" s="167" t="s">
        <v>31</v>
      </c>
      <c r="F15" s="168"/>
      <c r="G15" s="169"/>
      <c r="H15" s="54">
        <f>SUM(H7:H14)</f>
        <v>727200</v>
      </c>
      <c r="I15" s="19"/>
      <c r="J15" s="20"/>
    </row>
    <row r="16" spans="1:10" ht="18" customHeight="1" thickTop="1" thickBot="1">
      <c r="A16" s="161"/>
      <c r="B16" s="162"/>
      <c r="C16" s="162"/>
      <c r="D16" s="163"/>
      <c r="E16" s="167" t="s">
        <v>32</v>
      </c>
      <c r="F16" s="168"/>
      <c r="G16" s="169"/>
      <c r="H16" s="55"/>
      <c r="I16" s="170"/>
      <c r="J16" s="171"/>
    </row>
    <row r="17" spans="1:10" ht="18" customHeight="1" thickTop="1" thickBot="1">
      <c r="A17" s="164"/>
      <c r="B17" s="165"/>
      <c r="C17" s="165"/>
      <c r="D17" s="166"/>
      <c r="E17" s="167" t="s">
        <v>33</v>
      </c>
      <c r="F17" s="168"/>
      <c r="G17" s="169"/>
      <c r="H17" s="54">
        <f>H15*(1-H16)</f>
        <v>727200</v>
      </c>
      <c r="I17" s="19"/>
      <c r="J17" s="20"/>
    </row>
    <row r="18" spans="1:10" ht="41.25" thickTop="1">
      <c r="A18" s="56" t="s">
        <v>34</v>
      </c>
      <c r="B18" s="14"/>
      <c r="C18" s="15"/>
      <c r="D18" s="57" t="s">
        <v>35</v>
      </c>
      <c r="E18" s="15"/>
      <c r="F18" s="17"/>
      <c r="G18" s="17"/>
      <c r="H18" s="18"/>
      <c r="I18" s="19"/>
      <c r="J18" s="20"/>
    </row>
    <row r="19" spans="1:10" ht="30.75" thickBot="1">
      <c r="A19" s="21" t="s">
        <v>5</v>
      </c>
      <c r="B19" s="22" t="s">
        <v>6</v>
      </c>
      <c r="C19" s="23" t="s">
        <v>7</v>
      </c>
      <c r="D19" s="24" t="s">
        <v>8</v>
      </c>
      <c r="E19" s="25" t="s">
        <v>9</v>
      </c>
      <c r="F19" s="26" t="s">
        <v>10</v>
      </c>
      <c r="G19" s="27" t="s">
        <v>11</v>
      </c>
      <c r="H19" s="28" t="s">
        <v>12</v>
      </c>
      <c r="I19" s="58"/>
      <c r="J19" s="20"/>
    </row>
    <row r="20" spans="1:10" ht="29.25" thickBot="1">
      <c r="A20" s="29" t="s">
        <v>13</v>
      </c>
      <c r="B20" s="59" t="s">
        <v>36</v>
      </c>
      <c r="C20" s="31">
        <v>12.1</v>
      </c>
      <c r="D20" s="60" t="s">
        <v>37</v>
      </c>
      <c r="E20" s="33" t="s">
        <v>38</v>
      </c>
      <c r="F20" s="34"/>
      <c r="G20" s="35">
        <v>1</v>
      </c>
      <c r="H20" s="36">
        <f t="shared" si="0"/>
        <v>0</v>
      </c>
      <c r="I20" s="19"/>
      <c r="J20" s="20"/>
    </row>
    <row r="21" spans="1:10" ht="29.25" thickBot="1">
      <c r="A21" s="37" t="s">
        <v>19</v>
      </c>
      <c r="B21" s="61" t="s">
        <v>39</v>
      </c>
      <c r="C21" s="31">
        <f>C20+0.1</f>
        <v>12.2</v>
      </c>
      <c r="D21" s="38" t="s">
        <v>40</v>
      </c>
      <c r="E21" s="47" t="s">
        <v>38</v>
      </c>
      <c r="F21" s="39"/>
      <c r="G21" s="40">
        <v>1</v>
      </c>
      <c r="H21" s="36">
        <f t="shared" si="0"/>
        <v>0</v>
      </c>
      <c r="I21" s="19"/>
      <c r="J21" s="20"/>
    </row>
    <row r="22" spans="1:10" ht="15.75" thickBot="1">
      <c r="A22" s="37" t="s">
        <v>19</v>
      </c>
      <c r="B22" s="61" t="s">
        <v>41</v>
      </c>
      <c r="C22" s="31">
        <f t="shared" ref="C22:C28" si="3">C21+0.1</f>
        <v>12.299999999999999</v>
      </c>
      <c r="D22" s="38" t="s">
        <v>42</v>
      </c>
      <c r="E22" s="47" t="s">
        <v>21</v>
      </c>
      <c r="F22" s="41">
        <f>F54*0.5</f>
        <v>975</v>
      </c>
      <c r="G22" s="42">
        <v>1</v>
      </c>
      <c r="H22" s="43">
        <f>F54</f>
        <v>1950</v>
      </c>
      <c r="I22" s="19"/>
      <c r="J22" s="20"/>
    </row>
    <row r="23" spans="1:10" ht="15.75" thickBot="1">
      <c r="A23" s="37" t="s">
        <v>19</v>
      </c>
      <c r="B23" s="61" t="s">
        <v>43</v>
      </c>
      <c r="C23" s="31">
        <f t="shared" si="3"/>
        <v>12.399999999999999</v>
      </c>
      <c r="D23" s="38" t="s">
        <v>44</v>
      </c>
      <c r="E23" s="47" t="s">
        <v>21</v>
      </c>
      <c r="F23" s="41">
        <f t="shared" ref="F23:F25" si="4">F55*0.5</f>
        <v>1600</v>
      </c>
      <c r="G23" s="42">
        <v>1</v>
      </c>
      <c r="H23" s="43">
        <f t="shared" ref="H23:H31" si="5">F23*G23</f>
        <v>1600</v>
      </c>
      <c r="I23" s="19"/>
      <c r="J23" s="20"/>
    </row>
    <row r="24" spans="1:10" ht="15.75" thickBot="1">
      <c r="A24" s="37" t="s">
        <v>19</v>
      </c>
      <c r="B24" s="61" t="s">
        <v>45</v>
      </c>
      <c r="C24" s="31">
        <f t="shared" si="3"/>
        <v>12.499999999999998</v>
      </c>
      <c r="D24" s="38" t="s">
        <v>46</v>
      </c>
      <c r="E24" s="47" t="s">
        <v>21</v>
      </c>
      <c r="F24" s="41">
        <f t="shared" si="4"/>
        <v>700</v>
      </c>
      <c r="G24" s="42">
        <v>1</v>
      </c>
      <c r="H24" s="43">
        <f t="shared" si="5"/>
        <v>700</v>
      </c>
      <c r="I24" s="19"/>
      <c r="J24" s="20"/>
    </row>
    <row r="25" spans="1:10" ht="15.75" thickBot="1">
      <c r="A25" s="62" t="s">
        <v>19</v>
      </c>
      <c r="B25" s="63" t="s">
        <v>47</v>
      </c>
      <c r="C25" s="31">
        <f t="shared" si="3"/>
        <v>12.599999999999998</v>
      </c>
      <c r="D25" s="64" t="s">
        <v>47</v>
      </c>
      <c r="E25" s="47" t="s">
        <v>21</v>
      </c>
      <c r="F25" s="41">
        <f t="shared" si="4"/>
        <v>710</v>
      </c>
      <c r="G25" s="65">
        <v>1</v>
      </c>
      <c r="H25" s="43">
        <f t="shared" si="5"/>
        <v>710</v>
      </c>
      <c r="I25" s="19"/>
      <c r="J25" s="20"/>
    </row>
    <row r="26" spans="1:10" ht="43.5" thickBot="1">
      <c r="A26" s="66" t="s">
        <v>23</v>
      </c>
      <c r="B26" s="59" t="s">
        <v>36</v>
      </c>
      <c r="C26" s="31">
        <f t="shared" si="3"/>
        <v>12.699999999999998</v>
      </c>
      <c r="D26" s="32" t="s">
        <v>48</v>
      </c>
      <c r="E26" s="33" t="s">
        <v>38</v>
      </c>
      <c r="F26" s="34"/>
      <c r="G26" s="35">
        <v>1</v>
      </c>
      <c r="H26" s="67">
        <f t="shared" si="5"/>
        <v>0</v>
      </c>
      <c r="I26" s="19"/>
      <c r="J26" s="20"/>
    </row>
    <row r="27" spans="1:10" ht="29.25" thickBot="1">
      <c r="A27" s="68" t="s">
        <v>28</v>
      </c>
      <c r="B27" s="61" t="s">
        <v>39</v>
      </c>
      <c r="C27" s="31">
        <f t="shared" si="3"/>
        <v>12.799999999999997</v>
      </c>
      <c r="D27" s="38" t="s">
        <v>49</v>
      </c>
      <c r="E27" s="47" t="s">
        <v>50</v>
      </c>
      <c r="F27" s="39"/>
      <c r="G27" s="40">
        <v>1</v>
      </c>
      <c r="H27" s="67">
        <f t="shared" si="5"/>
        <v>0</v>
      </c>
      <c r="I27" s="19"/>
      <c r="J27" s="20"/>
    </row>
    <row r="28" spans="1:10" ht="15.75" thickBot="1">
      <c r="A28" s="68" t="s">
        <v>28</v>
      </c>
      <c r="B28" s="61" t="s">
        <v>41</v>
      </c>
      <c r="C28" s="31">
        <f t="shared" si="3"/>
        <v>12.899999999999997</v>
      </c>
      <c r="D28" s="38" t="s">
        <v>42</v>
      </c>
      <c r="E28" s="47" t="s">
        <v>21</v>
      </c>
      <c r="F28" s="41">
        <f>F54*1.3</f>
        <v>2535</v>
      </c>
      <c r="G28" s="42">
        <v>1</v>
      </c>
      <c r="H28" s="43">
        <f t="shared" si="5"/>
        <v>2535</v>
      </c>
      <c r="I28" s="19"/>
      <c r="J28" s="20"/>
    </row>
    <row r="29" spans="1:10" ht="15.75" thickBot="1">
      <c r="A29" s="68" t="s">
        <v>28</v>
      </c>
      <c r="B29" s="61" t="s">
        <v>43</v>
      </c>
      <c r="C29" s="69">
        <v>12.1</v>
      </c>
      <c r="D29" s="38" t="s">
        <v>44</v>
      </c>
      <c r="E29" s="47" t="s">
        <v>21</v>
      </c>
      <c r="F29" s="41">
        <f t="shared" ref="F29:F31" si="6">F55*1.3</f>
        <v>4160</v>
      </c>
      <c r="G29" s="42">
        <v>1</v>
      </c>
      <c r="H29" s="43">
        <f t="shared" si="5"/>
        <v>4160</v>
      </c>
      <c r="I29" s="19"/>
      <c r="J29" s="20"/>
    </row>
    <row r="30" spans="1:10" ht="15.75" thickBot="1">
      <c r="A30" s="68" t="s">
        <v>28</v>
      </c>
      <c r="B30" s="61" t="s">
        <v>45</v>
      </c>
      <c r="C30" s="69">
        <v>12.11</v>
      </c>
      <c r="D30" s="38" t="s">
        <v>46</v>
      </c>
      <c r="E30" s="47" t="s">
        <v>21</v>
      </c>
      <c r="F30" s="41">
        <f t="shared" si="6"/>
        <v>1820</v>
      </c>
      <c r="G30" s="42">
        <v>1</v>
      </c>
      <c r="H30" s="43">
        <f t="shared" si="5"/>
        <v>1820</v>
      </c>
      <c r="I30" s="19"/>
      <c r="J30" s="20"/>
    </row>
    <row r="31" spans="1:10" ht="15.75" thickBot="1">
      <c r="A31" s="70" t="s">
        <v>28</v>
      </c>
      <c r="B31" s="71" t="s">
        <v>47</v>
      </c>
      <c r="C31" s="72">
        <v>12.12</v>
      </c>
      <c r="D31" s="45" t="s">
        <v>47</v>
      </c>
      <c r="E31" s="47" t="s">
        <v>21</v>
      </c>
      <c r="F31" s="41">
        <f t="shared" si="6"/>
        <v>1846</v>
      </c>
      <c r="G31" s="42">
        <v>1</v>
      </c>
      <c r="H31" s="43">
        <f t="shared" si="5"/>
        <v>1846</v>
      </c>
      <c r="I31" s="19"/>
      <c r="J31" s="20"/>
    </row>
    <row r="32" spans="1:10" ht="19.5" thickTop="1" thickBot="1">
      <c r="A32" s="172"/>
      <c r="B32" s="173"/>
      <c r="C32" s="173"/>
      <c r="D32" s="174"/>
      <c r="E32" s="178" t="s">
        <v>51</v>
      </c>
      <c r="F32" s="179"/>
      <c r="G32" s="180"/>
      <c r="H32" s="73">
        <f>SUM(H22:H31)</f>
        <v>15321</v>
      </c>
      <c r="I32" s="19"/>
      <c r="J32" s="20"/>
    </row>
    <row r="33" spans="1:10" ht="19.5" thickTop="1" thickBot="1">
      <c r="A33" s="175"/>
      <c r="B33" s="176"/>
      <c r="C33" s="176"/>
      <c r="D33" s="177"/>
      <c r="E33" s="178" t="s">
        <v>32</v>
      </c>
      <c r="F33" s="179"/>
      <c r="G33" s="180"/>
      <c r="H33" s="74"/>
      <c r="I33" s="19"/>
      <c r="J33" s="20"/>
    </row>
    <row r="34" spans="1:10" ht="19.5" thickTop="1" thickBot="1">
      <c r="A34" s="175"/>
      <c r="B34" s="176"/>
      <c r="C34" s="176"/>
      <c r="D34" s="177"/>
      <c r="E34" s="178" t="s">
        <v>52</v>
      </c>
      <c r="F34" s="179"/>
      <c r="G34" s="180"/>
      <c r="H34" s="54">
        <f>H32*(1-H33)</f>
        <v>15321</v>
      </c>
      <c r="I34" s="75"/>
      <c r="J34" s="20"/>
    </row>
    <row r="35" spans="1:10" ht="19.5" thickTop="1" thickBot="1">
      <c r="A35" s="175"/>
      <c r="B35" s="176"/>
      <c r="C35" s="176"/>
      <c r="D35" s="177"/>
      <c r="E35" s="181" t="s">
        <v>53</v>
      </c>
      <c r="F35" s="182"/>
      <c r="G35" s="183"/>
      <c r="H35" s="76">
        <f>H34+H17</f>
        <v>742521</v>
      </c>
      <c r="I35" s="77"/>
      <c r="J35" s="20"/>
    </row>
    <row r="36" spans="1:10" ht="24.75" thickTop="1" thickBot="1">
      <c r="A36" s="78" t="s">
        <v>54</v>
      </c>
      <c r="B36" s="153" t="s">
        <v>55</v>
      </c>
      <c r="C36" s="154"/>
      <c r="D36" s="154"/>
      <c r="E36" s="154"/>
      <c r="F36" s="154"/>
      <c r="G36" s="154"/>
      <c r="H36" s="154"/>
      <c r="I36" s="154"/>
      <c r="J36" s="155"/>
    </row>
    <row r="37" spans="1:10" ht="21" thickTop="1">
      <c r="A37" s="56" t="s">
        <v>56</v>
      </c>
      <c r="B37" s="184" t="s">
        <v>4</v>
      </c>
      <c r="C37" s="185"/>
      <c r="D37" s="185"/>
      <c r="E37" s="185"/>
      <c r="F37" s="185"/>
      <c r="G37" s="185"/>
      <c r="H37" s="185"/>
      <c r="I37" s="185"/>
      <c r="J37" s="186"/>
    </row>
    <row r="38" spans="1:10" ht="30">
      <c r="A38" s="21" t="s">
        <v>5</v>
      </c>
      <c r="B38" s="79" t="s">
        <v>6</v>
      </c>
      <c r="C38" s="80" t="s">
        <v>7</v>
      </c>
      <c r="D38" s="81" t="s">
        <v>57</v>
      </c>
      <c r="E38" s="25" t="s">
        <v>9</v>
      </c>
      <c r="F38" s="26" t="s">
        <v>10</v>
      </c>
      <c r="G38" s="82" t="s">
        <v>58</v>
      </c>
      <c r="H38" s="82" t="s">
        <v>59</v>
      </c>
      <c r="I38" s="26" t="s">
        <v>11</v>
      </c>
      <c r="J38" s="28" t="s">
        <v>12</v>
      </c>
    </row>
    <row r="39" spans="1:10" ht="71.25">
      <c r="A39" s="68" t="s">
        <v>60</v>
      </c>
      <c r="B39" s="83" t="s">
        <v>61</v>
      </c>
      <c r="C39" s="84">
        <v>21.1</v>
      </c>
      <c r="D39" s="85" t="s">
        <v>62</v>
      </c>
      <c r="E39" s="47" t="s">
        <v>63</v>
      </c>
      <c r="F39" s="41">
        <v>100000</v>
      </c>
      <c r="G39" s="86"/>
      <c r="H39" s="87">
        <f t="shared" ref="H39:H44" si="7">F39*(1-G39)</f>
        <v>100000</v>
      </c>
      <c r="I39" s="42">
        <v>85</v>
      </c>
      <c r="J39" s="88">
        <f t="shared" ref="J39:J44" si="8">I39*H39</f>
        <v>8500000</v>
      </c>
    </row>
    <row r="40" spans="1:10" ht="71.25">
      <c r="A40" s="68" t="s">
        <v>60</v>
      </c>
      <c r="B40" s="83" t="s">
        <v>64</v>
      </c>
      <c r="C40" s="84">
        <f>C39+0.1</f>
        <v>21.200000000000003</v>
      </c>
      <c r="D40" s="85" t="s">
        <v>65</v>
      </c>
      <c r="E40" s="47" t="s">
        <v>63</v>
      </c>
      <c r="F40" s="41">
        <v>80000</v>
      </c>
      <c r="G40" s="86"/>
      <c r="H40" s="87">
        <f t="shared" si="7"/>
        <v>80000</v>
      </c>
      <c r="I40" s="42">
        <v>130</v>
      </c>
      <c r="J40" s="88">
        <f t="shared" si="8"/>
        <v>10400000</v>
      </c>
    </row>
    <row r="41" spans="1:10" ht="71.25">
      <c r="A41" s="68" t="s">
        <v>60</v>
      </c>
      <c r="B41" s="89" t="s">
        <v>66</v>
      </c>
      <c r="C41" s="84">
        <f t="shared" ref="C41:C50" si="9">C40+0.1</f>
        <v>21.300000000000004</v>
      </c>
      <c r="D41" s="85" t="s">
        <v>67</v>
      </c>
      <c r="E41" s="90" t="s">
        <v>63</v>
      </c>
      <c r="F41" s="41">
        <v>180000</v>
      </c>
      <c r="G41" s="86"/>
      <c r="H41" s="87">
        <f t="shared" si="7"/>
        <v>180000</v>
      </c>
      <c r="I41" s="42">
        <v>5</v>
      </c>
      <c r="J41" s="88">
        <f t="shared" si="8"/>
        <v>900000</v>
      </c>
    </row>
    <row r="42" spans="1:10" ht="57" customHeight="1">
      <c r="A42" s="68" t="s">
        <v>60</v>
      </c>
      <c r="B42" s="89" t="s">
        <v>68</v>
      </c>
      <c r="C42" s="84">
        <f t="shared" si="9"/>
        <v>21.400000000000006</v>
      </c>
      <c r="D42" s="85" t="s">
        <v>69</v>
      </c>
      <c r="E42" s="90" t="s">
        <v>63</v>
      </c>
      <c r="F42" s="41">
        <v>26000</v>
      </c>
      <c r="G42" s="86"/>
      <c r="H42" s="87">
        <f t="shared" si="7"/>
        <v>26000</v>
      </c>
      <c r="I42" s="42">
        <v>150</v>
      </c>
      <c r="J42" s="88">
        <f t="shared" si="8"/>
        <v>3900000</v>
      </c>
    </row>
    <row r="43" spans="1:10" ht="71.25">
      <c r="A43" s="68" t="s">
        <v>60</v>
      </c>
      <c r="B43" s="89" t="s">
        <v>70</v>
      </c>
      <c r="C43" s="84">
        <f t="shared" si="9"/>
        <v>21.500000000000007</v>
      </c>
      <c r="D43" s="85" t="s">
        <v>71</v>
      </c>
      <c r="E43" s="90" t="s">
        <v>63</v>
      </c>
      <c r="F43" s="41">
        <v>18000</v>
      </c>
      <c r="G43" s="86"/>
      <c r="H43" s="87">
        <f t="shared" si="7"/>
        <v>18000</v>
      </c>
      <c r="I43" s="42">
        <v>30</v>
      </c>
      <c r="J43" s="88">
        <f t="shared" si="8"/>
        <v>540000</v>
      </c>
    </row>
    <row r="44" spans="1:10" ht="28.5" customHeight="1">
      <c r="A44" s="68" t="s">
        <v>72</v>
      </c>
      <c r="B44" s="89" t="s">
        <v>73</v>
      </c>
      <c r="C44" s="84">
        <f t="shared" si="9"/>
        <v>21.600000000000009</v>
      </c>
      <c r="D44" s="85" t="s">
        <v>74</v>
      </c>
      <c r="E44" s="90" t="s">
        <v>63</v>
      </c>
      <c r="F44" s="41">
        <v>25000</v>
      </c>
      <c r="G44" s="86"/>
      <c r="H44" s="87">
        <f t="shared" si="7"/>
        <v>25000</v>
      </c>
      <c r="I44" s="42">
        <v>400</v>
      </c>
      <c r="J44" s="88">
        <f t="shared" si="8"/>
        <v>10000000</v>
      </c>
    </row>
    <row r="45" spans="1:10" ht="28.5">
      <c r="A45" s="68" t="s">
        <v>75</v>
      </c>
      <c r="B45" s="61"/>
      <c r="C45" s="84">
        <f t="shared" si="9"/>
        <v>21.70000000000001</v>
      </c>
      <c r="D45" s="85" t="s">
        <v>76</v>
      </c>
      <c r="E45" s="47" t="s">
        <v>77</v>
      </c>
      <c r="F45" s="39"/>
      <c r="G45" s="91"/>
      <c r="H45" s="92">
        <f t="shared" ref="H45:H50" si="10">F45*(1-G45)</f>
        <v>0</v>
      </c>
      <c r="I45" s="40">
        <v>1</v>
      </c>
      <c r="J45" s="93">
        <f t="shared" ref="J45:J50" si="11">H45*I45</f>
        <v>0</v>
      </c>
    </row>
    <row r="46" spans="1:10" ht="28.5">
      <c r="A46" s="68" t="s">
        <v>75</v>
      </c>
      <c r="B46" s="61"/>
      <c r="C46" s="84">
        <f t="shared" si="9"/>
        <v>21.800000000000011</v>
      </c>
      <c r="D46" s="85" t="s">
        <v>78</v>
      </c>
      <c r="E46" s="47" t="s">
        <v>77</v>
      </c>
      <c r="F46" s="39"/>
      <c r="G46" s="91"/>
      <c r="H46" s="92">
        <f t="shared" si="10"/>
        <v>0</v>
      </c>
      <c r="I46" s="40">
        <v>1</v>
      </c>
      <c r="J46" s="93">
        <f t="shared" si="11"/>
        <v>0</v>
      </c>
    </row>
    <row r="47" spans="1:10" ht="21.75" customHeight="1">
      <c r="A47" s="68" t="s">
        <v>75</v>
      </c>
      <c r="B47" s="61"/>
      <c r="C47" s="84">
        <f t="shared" si="9"/>
        <v>21.900000000000013</v>
      </c>
      <c r="D47" s="85" t="s">
        <v>79</v>
      </c>
      <c r="E47" s="94" t="s">
        <v>80</v>
      </c>
      <c r="F47" s="39"/>
      <c r="G47" s="91"/>
      <c r="H47" s="92">
        <f t="shared" si="10"/>
        <v>0</v>
      </c>
      <c r="I47" s="40">
        <v>2</v>
      </c>
      <c r="J47" s="93">
        <f t="shared" si="11"/>
        <v>0</v>
      </c>
    </row>
    <row r="48" spans="1:10" ht="28.5">
      <c r="A48" s="68" t="s">
        <v>75</v>
      </c>
      <c r="B48" s="61"/>
      <c r="C48" s="84">
        <v>21.1</v>
      </c>
      <c r="D48" s="85" t="s">
        <v>81</v>
      </c>
      <c r="E48" s="94" t="s">
        <v>80</v>
      </c>
      <c r="F48" s="39"/>
      <c r="G48" s="91"/>
      <c r="H48" s="92">
        <f t="shared" si="10"/>
        <v>0</v>
      </c>
      <c r="I48" s="40">
        <v>1</v>
      </c>
      <c r="J48" s="93">
        <f t="shared" si="11"/>
        <v>0</v>
      </c>
    </row>
    <row r="49" spans="1:10" ht="26.25" customHeight="1">
      <c r="A49" s="68" t="s">
        <v>75</v>
      </c>
      <c r="B49" s="61"/>
      <c r="C49" s="84">
        <f t="shared" si="9"/>
        <v>21.200000000000003</v>
      </c>
      <c r="D49" s="95" t="s">
        <v>82</v>
      </c>
      <c r="E49" s="94" t="s">
        <v>80</v>
      </c>
      <c r="F49" s="39"/>
      <c r="G49" s="91"/>
      <c r="H49" s="92">
        <f t="shared" si="10"/>
        <v>0</v>
      </c>
      <c r="I49" s="40">
        <v>1</v>
      </c>
      <c r="J49" s="93">
        <f t="shared" si="11"/>
        <v>0</v>
      </c>
    </row>
    <row r="50" spans="1:10" ht="26.25" customHeight="1">
      <c r="A50" s="68" t="s">
        <v>75</v>
      </c>
      <c r="B50" s="61"/>
      <c r="C50" s="84">
        <f t="shared" si="9"/>
        <v>21.300000000000004</v>
      </c>
      <c r="D50" s="85" t="s">
        <v>83</v>
      </c>
      <c r="E50" s="94" t="s">
        <v>80</v>
      </c>
      <c r="F50" s="39"/>
      <c r="G50" s="91"/>
      <c r="H50" s="92">
        <f t="shared" si="10"/>
        <v>0</v>
      </c>
      <c r="I50" s="40">
        <v>1</v>
      </c>
      <c r="J50" s="93">
        <f t="shared" si="11"/>
        <v>0</v>
      </c>
    </row>
    <row r="51" spans="1:10" s="102" customFormat="1" ht="26.25" customHeight="1">
      <c r="A51" s="96"/>
      <c r="B51" s="97"/>
      <c r="C51" s="98"/>
      <c r="D51" s="99"/>
      <c r="E51" s="100"/>
      <c r="F51" s="187" t="s">
        <v>84</v>
      </c>
      <c r="G51" s="188"/>
      <c r="H51" s="188"/>
      <c r="I51" s="189"/>
      <c r="J51" s="101">
        <f>J39+J40+J41+J42+J43+J44</f>
        <v>34240000</v>
      </c>
    </row>
    <row r="52" spans="1:10" ht="20.25" customHeight="1">
      <c r="A52" s="13" t="s">
        <v>85</v>
      </c>
      <c r="B52" s="190" t="s">
        <v>35</v>
      </c>
      <c r="C52" s="191"/>
      <c r="D52" s="191"/>
      <c r="E52" s="191"/>
      <c r="F52" s="191"/>
      <c r="G52" s="191"/>
      <c r="H52" s="191"/>
      <c r="I52" s="191"/>
      <c r="J52" s="192"/>
    </row>
    <row r="53" spans="1:10" ht="30">
      <c r="A53" s="21" t="s">
        <v>5</v>
      </c>
      <c r="B53" s="79" t="s">
        <v>6</v>
      </c>
      <c r="C53" s="80" t="s">
        <v>7</v>
      </c>
      <c r="D53" s="81" t="s">
        <v>57</v>
      </c>
      <c r="E53" s="25" t="s">
        <v>9</v>
      </c>
      <c r="F53" s="26" t="s">
        <v>10</v>
      </c>
      <c r="G53" s="82" t="s">
        <v>58</v>
      </c>
      <c r="H53" s="82" t="s">
        <v>59</v>
      </c>
      <c r="I53" s="26" t="s">
        <v>11</v>
      </c>
      <c r="J53" s="28" t="s">
        <v>12</v>
      </c>
    </row>
    <row r="54" spans="1:10" ht="39.75" customHeight="1">
      <c r="A54" s="68" t="s">
        <v>86</v>
      </c>
      <c r="B54" s="61" t="s">
        <v>41</v>
      </c>
      <c r="C54" s="84">
        <v>22.1</v>
      </c>
      <c r="D54" s="38" t="s">
        <v>87</v>
      </c>
      <c r="E54" s="90" t="s">
        <v>63</v>
      </c>
      <c r="F54" s="41">
        <v>1950</v>
      </c>
      <c r="G54" s="86"/>
      <c r="H54" s="87">
        <f>F54*(1-G54)</f>
        <v>1950</v>
      </c>
      <c r="I54" s="42">
        <v>50</v>
      </c>
      <c r="J54" s="88">
        <f>I54*H54</f>
        <v>97500</v>
      </c>
    </row>
    <row r="55" spans="1:10" ht="31.5" customHeight="1">
      <c r="A55" s="68" t="s">
        <v>86</v>
      </c>
      <c r="B55" s="61" t="s">
        <v>43</v>
      </c>
      <c r="C55" s="84">
        <f>C54+0.1</f>
        <v>22.200000000000003</v>
      </c>
      <c r="D55" s="38" t="s">
        <v>88</v>
      </c>
      <c r="E55" s="90" t="s">
        <v>63</v>
      </c>
      <c r="F55" s="41">
        <v>3200</v>
      </c>
      <c r="G55" s="86"/>
      <c r="H55" s="87">
        <f>F55*(1-G55)</f>
        <v>3200</v>
      </c>
      <c r="I55" s="42">
        <v>50</v>
      </c>
      <c r="J55" s="88">
        <f>I55*H55</f>
        <v>160000</v>
      </c>
    </row>
    <row r="56" spans="1:10" ht="28.5" customHeight="1">
      <c r="A56" s="68" t="s">
        <v>86</v>
      </c>
      <c r="B56" s="61" t="s">
        <v>47</v>
      </c>
      <c r="C56" s="84">
        <f t="shared" ref="C56:C58" si="12">C55+0.1</f>
        <v>22.300000000000004</v>
      </c>
      <c r="D56" s="38" t="s">
        <v>89</v>
      </c>
      <c r="E56" s="90" t="s">
        <v>63</v>
      </c>
      <c r="F56" s="41">
        <v>1400</v>
      </c>
      <c r="G56" s="86"/>
      <c r="H56" s="87">
        <f>F56*(1-G56)</f>
        <v>1400</v>
      </c>
      <c r="I56" s="42">
        <v>100</v>
      </c>
      <c r="J56" s="88">
        <f>I56*H56</f>
        <v>140000</v>
      </c>
    </row>
    <row r="57" spans="1:10" ht="31.5" customHeight="1">
      <c r="A57" s="68" t="s">
        <v>86</v>
      </c>
      <c r="B57" s="61" t="s">
        <v>90</v>
      </c>
      <c r="C57" s="84">
        <f t="shared" si="12"/>
        <v>22.400000000000006</v>
      </c>
      <c r="D57" s="38" t="s">
        <v>91</v>
      </c>
      <c r="E57" s="90" t="s">
        <v>63</v>
      </c>
      <c r="F57" s="41">
        <v>1420</v>
      </c>
      <c r="G57" s="86"/>
      <c r="H57" s="87">
        <f>F57*(1-G57)</f>
        <v>1420</v>
      </c>
      <c r="I57" s="42">
        <v>100</v>
      </c>
      <c r="J57" s="88">
        <f>I57*H57</f>
        <v>142000</v>
      </c>
    </row>
    <row r="58" spans="1:10" ht="33.75" customHeight="1">
      <c r="A58" s="68" t="s">
        <v>86</v>
      </c>
      <c r="B58" s="61" t="s">
        <v>45</v>
      </c>
      <c r="C58" s="84">
        <f t="shared" si="12"/>
        <v>22.500000000000007</v>
      </c>
      <c r="D58" s="38" t="s">
        <v>45</v>
      </c>
      <c r="E58" s="90" t="s">
        <v>63</v>
      </c>
      <c r="F58" s="41">
        <v>2600</v>
      </c>
      <c r="G58" s="86"/>
      <c r="H58" s="87">
        <f>F58*(1-G58)</f>
        <v>2600</v>
      </c>
      <c r="I58" s="42">
        <v>100</v>
      </c>
      <c r="J58" s="88">
        <f>I58*H58</f>
        <v>260000</v>
      </c>
    </row>
    <row r="59" spans="1:10" ht="21.75" customHeight="1" thickBot="1">
      <c r="A59" s="193"/>
      <c r="B59" s="194"/>
      <c r="C59" s="194"/>
      <c r="D59" s="194"/>
      <c r="E59" s="194"/>
      <c r="F59" s="187" t="s">
        <v>92</v>
      </c>
      <c r="G59" s="188"/>
      <c r="H59" s="188"/>
      <c r="I59" s="189"/>
      <c r="J59" s="101">
        <f>J58+J57+J56+J55+J54</f>
        <v>799500</v>
      </c>
    </row>
    <row r="60" spans="1:10" ht="21.75" customHeight="1" thickTop="1" thickBot="1">
      <c r="A60" s="195"/>
      <c r="B60" s="196"/>
      <c r="C60" s="196"/>
      <c r="D60" s="196"/>
      <c r="E60" s="196"/>
      <c r="F60" s="197" t="s">
        <v>93</v>
      </c>
      <c r="G60" s="198"/>
      <c r="H60" s="198"/>
      <c r="I60" s="199"/>
      <c r="J60" s="103">
        <f>J59+J51</f>
        <v>35039500</v>
      </c>
    </row>
    <row r="61" spans="1:10" ht="24" thickTop="1">
      <c r="A61" s="104" t="s">
        <v>94</v>
      </c>
      <c r="B61" s="203" t="s">
        <v>95</v>
      </c>
      <c r="C61" s="204"/>
      <c r="D61" s="204"/>
      <c r="E61" s="204"/>
      <c r="F61" s="204"/>
      <c r="G61" s="204"/>
      <c r="H61" s="205"/>
      <c r="I61" s="206"/>
      <c r="J61" s="206"/>
    </row>
    <row r="62" spans="1:10" ht="28.5" customHeight="1" thickBot="1">
      <c r="A62" s="105" t="s">
        <v>96</v>
      </c>
      <c r="B62" s="207" t="s">
        <v>97</v>
      </c>
      <c r="C62" s="208"/>
      <c r="D62" s="208"/>
      <c r="E62" s="208"/>
      <c r="F62" s="208"/>
      <c r="G62" s="208"/>
      <c r="H62" s="209"/>
      <c r="I62" s="206"/>
      <c r="J62" s="206"/>
    </row>
    <row r="63" spans="1:10" ht="27.75" customHeight="1" thickBot="1">
      <c r="A63" s="106" t="s">
        <v>5</v>
      </c>
      <c r="B63" s="107" t="s">
        <v>6</v>
      </c>
      <c r="C63" s="107" t="s">
        <v>7</v>
      </c>
      <c r="D63" s="108" t="s">
        <v>8</v>
      </c>
      <c r="E63" s="109" t="s">
        <v>9</v>
      </c>
      <c r="F63" s="26" t="s">
        <v>10</v>
      </c>
      <c r="G63" s="110" t="s">
        <v>11</v>
      </c>
      <c r="H63" s="111" t="s">
        <v>12</v>
      </c>
      <c r="I63" s="206"/>
      <c r="J63" s="206"/>
    </row>
    <row r="64" spans="1:10" ht="21.75" customHeight="1" thickBot="1">
      <c r="A64" s="112" t="s">
        <v>60</v>
      </c>
      <c r="B64" s="113" t="s">
        <v>98</v>
      </c>
      <c r="C64" s="114">
        <v>31.1</v>
      </c>
      <c r="D64" s="115" t="s">
        <v>99</v>
      </c>
      <c r="E64" s="116" t="s">
        <v>21</v>
      </c>
      <c r="F64" s="117">
        <v>12000</v>
      </c>
      <c r="G64" s="118">
        <v>10</v>
      </c>
      <c r="H64" s="117">
        <f>F64*G64</f>
        <v>120000</v>
      </c>
      <c r="I64" s="206"/>
      <c r="J64" s="206"/>
    </row>
    <row r="65" spans="1:10" ht="21.75" customHeight="1" thickBot="1">
      <c r="A65" s="112" t="s">
        <v>60</v>
      </c>
      <c r="B65" s="113" t="s">
        <v>100</v>
      </c>
      <c r="C65" s="114">
        <f>C64+0.1</f>
        <v>31.200000000000003</v>
      </c>
      <c r="D65" s="115" t="s">
        <v>99</v>
      </c>
      <c r="E65" s="116" t="s">
        <v>21</v>
      </c>
      <c r="F65" s="117">
        <v>13000</v>
      </c>
      <c r="G65" s="118">
        <v>10</v>
      </c>
      <c r="H65" s="117">
        <f t="shared" ref="H65:H68" si="13">F65*G65</f>
        <v>130000</v>
      </c>
      <c r="I65" s="206"/>
      <c r="J65" s="206"/>
    </row>
    <row r="66" spans="1:10" ht="21.75" customHeight="1" thickBot="1">
      <c r="A66" s="112" t="s">
        <v>60</v>
      </c>
      <c r="B66" s="113" t="s">
        <v>101</v>
      </c>
      <c r="C66" s="114">
        <f t="shared" ref="C66:C72" si="14">C65+0.1</f>
        <v>31.300000000000004</v>
      </c>
      <c r="D66" s="115" t="s">
        <v>99</v>
      </c>
      <c r="E66" s="116" t="s">
        <v>21</v>
      </c>
      <c r="F66" s="117">
        <v>16000</v>
      </c>
      <c r="G66" s="118">
        <v>10</v>
      </c>
      <c r="H66" s="117">
        <f t="shared" si="13"/>
        <v>160000</v>
      </c>
      <c r="I66" s="206"/>
      <c r="J66" s="206"/>
    </row>
    <row r="67" spans="1:10" ht="21.75" customHeight="1" thickBot="1">
      <c r="A67" s="112" t="s">
        <v>60</v>
      </c>
      <c r="B67" s="113" t="s">
        <v>102</v>
      </c>
      <c r="C67" s="114">
        <f t="shared" si="14"/>
        <v>31.400000000000006</v>
      </c>
      <c r="D67" s="115" t="s">
        <v>99</v>
      </c>
      <c r="E67" s="116" t="s">
        <v>21</v>
      </c>
      <c r="F67" s="117">
        <v>15000</v>
      </c>
      <c r="G67" s="118">
        <v>10</v>
      </c>
      <c r="H67" s="117">
        <f t="shared" si="13"/>
        <v>150000</v>
      </c>
      <c r="I67" s="206"/>
      <c r="J67" s="206"/>
    </row>
    <row r="68" spans="1:10" ht="21.75" customHeight="1" thickBot="1">
      <c r="A68" s="112" t="s">
        <v>60</v>
      </c>
      <c r="B68" s="113" t="s">
        <v>103</v>
      </c>
      <c r="C68" s="114">
        <f t="shared" si="14"/>
        <v>31.500000000000007</v>
      </c>
      <c r="D68" s="115" t="s">
        <v>99</v>
      </c>
      <c r="E68" s="116" t="s">
        <v>21</v>
      </c>
      <c r="F68" s="117">
        <v>15000</v>
      </c>
      <c r="G68" s="118">
        <v>10</v>
      </c>
      <c r="H68" s="117">
        <f t="shared" si="13"/>
        <v>150000</v>
      </c>
      <c r="I68" s="206"/>
      <c r="J68" s="206"/>
    </row>
    <row r="69" spans="1:10" ht="21.75" customHeight="1" thickBot="1">
      <c r="A69" s="112" t="s">
        <v>60</v>
      </c>
      <c r="B69" s="113" t="s">
        <v>104</v>
      </c>
      <c r="C69" s="114">
        <f t="shared" si="14"/>
        <v>31.600000000000009</v>
      </c>
      <c r="D69" s="115" t="s">
        <v>99</v>
      </c>
      <c r="E69" s="116" t="s">
        <v>21</v>
      </c>
      <c r="F69" s="117">
        <v>16000</v>
      </c>
      <c r="G69" s="118">
        <v>10</v>
      </c>
      <c r="H69" s="117">
        <f>F69*G69</f>
        <v>160000</v>
      </c>
      <c r="I69" s="206"/>
      <c r="J69" s="206"/>
    </row>
    <row r="70" spans="1:10" ht="21.75" customHeight="1" thickBot="1">
      <c r="A70" s="112" t="s">
        <v>60</v>
      </c>
      <c r="B70" s="113" t="s">
        <v>105</v>
      </c>
      <c r="C70" s="114">
        <f t="shared" si="14"/>
        <v>31.70000000000001</v>
      </c>
      <c r="D70" s="115" t="s">
        <v>99</v>
      </c>
      <c r="E70" s="116" t="s">
        <v>21</v>
      </c>
      <c r="F70" s="117">
        <v>16000</v>
      </c>
      <c r="G70" s="118">
        <v>10</v>
      </c>
      <c r="H70" s="117">
        <f t="shared" ref="H70:H73" si="15">F70*G70</f>
        <v>160000</v>
      </c>
      <c r="I70" s="206"/>
      <c r="J70" s="206"/>
    </row>
    <row r="71" spans="1:10" ht="21.75" customHeight="1" thickBot="1">
      <c r="A71" s="112" t="s">
        <v>60</v>
      </c>
      <c r="B71" s="113" t="s">
        <v>106</v>
      </c>
      <c r="C71" s="114">
        <f t="shared" si="14"/>
        <v>31.800000000000011</v>
      </c>
      <c r="D71" s="115" t="s">
        <v>99</v>
      </c>
      <c r="E71" s="116" t="s">
        <v>21</v>
      </c>
      <c r="F71" s="117">
        <v>16000</v>
      </c>
      <c r="G71" s="118">
        <v>10</v>
      </c>
      <c r="H71" s="117">
        <f t="shared" si="15"/>
        <v>160000</v>
      </c>
      <c r="I71" s="206"/>
      <c r="J71" s="206"/>
    </row>
    <row r="72" spans="1:10" ht="21.75" customHeight="1" thickBot="1">
      <c r="A72" s="112" t="s">
        <v>60</v>
      </c>
      <c r="B72" s="113" t="s">
        <v>107</v>
      </c>
      <c r="C72" s="114">
        <f t="shared" si="14"/>
        <v>31.900000000000013</v>
      </c>
      <c r="D72" s="115" t="s">
        <v>99</v>
      </c>
      <c r="E72" s="116" t="s">
        <v>21</v>
      </c>
      <c r="F72" s="117">
        <v>12000</v>
      </c>
      <c r="G72" s="118">
        <v>10</v>
      </c>
      <c r="H72" s="117">
        <f t="shared" si="15"/>
        <v>120000</v>
      </c>
      <c r="I72" s="206"/>
      <c r="J72" s="206"/>
    </row>
    <row r="73" spans="1:10" ht="21.75" customHeight="1" thickBot="1">
      <c r="A73" s="112" t="s">
        <v>60</v>
      </c>
      <c r="B73" s="113" t="s">
        <v>108</v>
      </c>
      <c r="C73" s="114">
        <v>31.1</v>
      </c>
      <c r="D73" s="115" t="s">
        <v>99</v>
      </c>
      <c r="E73" s="116" t="s">
        <v>21</v>
      </c>
      <c r="F73" s="117">
        <v>14000</v>
      </c>
      <c r="G73" s="118">
        <v>10</v>
      </c>
      <c r="H73" s="117">
        <f t="shared" si="15"/>
        <v>140000</v>
      </c>
      <c r="I73" s="206"/>
      <c r="J73" s="206"/>
    </row>
    <row r="74" spans="1:10" ht="18.75" thickBot="1">
      <c r="A74" s="175"/>
      <c r="B74" s="176"/>
      <c r="C74" s="176"/>
      <c r="D74" s="177"/>
      <c r="E74" s="200" t="s">
        <v>109</v>
      </c>
      <c r="F74" s="201"/>
      <c r="G74" s="202"/>
      <c r="H74" s="119">
        <f>SUM(H64:H73)</f>
        <v>1450000</v>
      </c>
      <c r="I74" s="206"/>
      <c r="J74" s="206"/>
    </row>
    <row r="75" spans="1:10" ht="19.5" thickTop="1" thickBot="1">
      <c r="A75" s="175"/>
      <c r="B75" s="176"/>
      <c r="C75" s="176"/>
      <c r="D75" s="177"/>
      <c r="E75" s="178" t="s">
        <v>32</v>
      </c>
      <c r="F75" s="179"/>
      <c r="G75" s="180"/>
      <c r="H75" s="74"/>
      <c r="I75" s="206"/>
      <c r="J75" s="206"/>
    </row>
    <row r="76" spans="1:10" ht="19.5" thickTop="1" thickBot="1">
      <c r="A76" s="210"/>
      <c r="B76" s="211"/>
      <c r="C76" s="211"/>
      <c r="D76" s="212"/>
      <c r="E76" s="178" t="s">
        <v>110</v>
      </c>
      <c r="F76" s="179"/>
      <c r="G76" s="180"/>
      <c r="H76" s="54">
        <f>H74*(1-H75)</f>
        <v>1450000</v>
      </c>
      <c r="I76" s="206"/>
      <c r="J76" s="206"/>
    </row>
    <row r="77" spans="1:10" ht="21" thickTop="1">
      <c r="A77" s="13" t="s">
        <v>111</v>
      </c>
      <c r="B77" s="213" t="s">
        <v>112</v>
      </c>
      <c r="C77" s="214"/>
      <c r="D77" s="214"/>
      <c r="E77" s="214"/>
      <c r="F77" s="214"/>
      <c r="G77" s="214"/>
      <c r="H77" s="215"/>
      <c r="I77" s="206"/>
      <c r="J77" s="206"/>
    </row>
    <row r="78" spans="1:10" ht="30.75" thickBot="1">
      <c r="A78" s="21" t="s">
        <v>5</v>
      </c>
      <c r="B78" s="22" t="s">
        <v>6</v>
      </c>
      <c r="C78" s="23" t="s">
        <v>7</v>
      </c>
      <c r="D78" s="24" t="s">
        <v>8</v>
      </c>
      <c r="E78" s="25" t="s">
        <v>9</v>
      </c>
      <c r="F78" s="26" t="s">
        <v>10</v>
      </c>
      <c r="G78" s="27" t="s">
        <v>11</v>
      </c>
      <c r="H78" s="28" t="s">
        <v>12</v>
      </c>
      <c r="I78" s="206"/>
      <c r="J78" s="206"/>
    </row>
    <row r="79" spans="1:10" ht="16.5" thickTop="1" thickBot="1">
      <c r="A79" s="120" t="s">
        <v>60</v>
      </c>
      <c r="B79" s="121" t="s">
        <v>113</v>
      </c>
      <c r="C79" s="122">
        <v>32.1</v>
      </c>
      <c r="D79" s="123" t="s">
        <v>99</v>
      </c>
      <c r="E79" s="124" t="s">
        <v>21</v>
      </c>
      <c r="F79" s="125">
        <v>17000</v>
      </c>
      <c r="G79" s="126">
        <v>10</v>
      </c>
      <c r="H79" s="125">
        <f>F79*G79</f>
        <v>170000</v>
      </c>
      <c r="I79" s="206"/>
      <c r="J79" s="206"/>
    </row>
    <row r="80" spans="1:10" ht="16.5" thickTop="1" thickBot="1">
      <c r="A80" s="120" t="s">
        <v>60</v>
      </c>
      <c r="B80" s="121" t="s">
        <v>114</v>
      </c>
      <c r="C80" s="122">
        <f>C79+0.1</f>
        <v>32.200000000000003</v>
      </c>
      <c r="D80" s="123" t="s">
        <v>99</v>
      </c>
      <c r="E80" s="124" t="s">
        <v>21</v>
      </c>
      <c r="F80" s="125">
        <v>12000</v>
      </c>
      <c r="G80" s="126">
        <v>10</v>
      </c>
      <c r="H80" s="125">
        <f t="shared" ref="H80:H83" si="16">F80*G80</f>
        <v>120000</v>
      </c>
      <c r="I80" s="206"/>
      <c r="J80" s="206"/>
    </row>
    <row r="81" spans="1:10" ht="16.5" thickTop="1" thickBot="1">
      <c r="A81" s="120" t="s">
        <v>60</v>
      </c>
      <c r="B81" s="121" t="s">
        <v>115</v>
      </c>
      <c r="C81" s="122">
        <f t="shared" ref="C81:C85" si="17">C80+0.1</f>
        <v>32.300000000000004</v>
      </c>
      <c r="D81" s="123" t="s">
        <v>99</v>
      </c>
      <c r="E81" s="124" t="s">
        <v>21</v>
      </c>
      <c r="F81" s="125">
        <v>16000</v>
      </c>
      <c r="G81" s="126">
        <v>10</v>
      </c>
      <c r="H81" s="125">
        <f t="shared" si="16"/>
        <v>160000</v>
      </c>
      <c r="I81" s="206"/>
      <c r="J81" s="206"/>
    </row>
    <row r="82" spans="1:10" ht="16.5" thickTop="1" thickBot="1">
      <c r="A82" s="120" t="s">
        <v>60</v>
      </c>
      <c r="B82" s="121" t="s">
        <v>116</v>
      </c>
      <c r="C82" s="122">
        <f t="shared" si="17"/>
        <v>32.400000000000006</v>
      </c>
      <c r="D82" s="123" t="s">
        <v>99</v>
      </c>
      <c r="E82" s="124" t="s">
        <v>21</v>
      </c>
      <c r="F82" s="125">
        <v>13000</v>
      </c>
      <c r="G82" s="126">
        <v>10</v>
      </c>
      <c r="H82" s="125">
        <f t="shared" si="16"/>
        <v>130000</v>
      </c>
      <c r="I82" s="206"/>
      <c r="J82" s="206"/>
    </row>
    <row r="83" spans="1:10" ht="16.5" thickTop="1" thickBot="1">
      <c r="A83" s="120" t="s">
        <v>60</v>
      </c>
      <c r="B83" s="121" t="s">
        <v>117</v>
      </c>
      <c r="C83" s="122">
        <f t="shared" si="17"/>
        <v>32.500000000000007</v>
      </c>
      <c r="D83" s="123" t="s">
        <v>99</v>
      </c>
      <c r="E83" s="124" t="s">
        <v>21</v>
      </c>
      <c r="F83" s="125">
        <v>15000</v>
      </c>
      <c r="G83" s="126">
        <v>10</v>
      </c>
      <c r="H83" s="125">
        <f t="shared" si="16"/>
        <v>150000</v>
      </c>
      <c r="I83" s="206"/>
      <c r="J83" s="206"/>
    </row>
    <row r="84" spans="1:10" ht="16.5" thickTop="1" thickBot="1">
      <c r="A84" s="120" t="s">
        <v>60</v>
      </c>
      <c r="B84" s="121" t="s">
        <v>118</v>
      </c>
      <c r="C84" s="122">
        <f t="shared" si="17"/>
        <v>32.600000000000009</v>
      </c>
      <c r="D84" s="123" t="s">
        <v>99</v>
      </c>
      <c r="E84" s="124" t="s">
        <v>21</v>
      </c>
      <c r="F84" s="125">
        <v>12000</v>
      </c>
      <c r="G84" s="126">
        <v>10</v>
      </c>
      <c r="H84" s="125">
        <f>F84*G84</f>
        <v>120000</v>
      </c>
      <c r="I84" s="206"/>
      <c r="J84" s="206"/>
    </row>
    <row r="85" spans="1:10" ht="16.5" thickTop="1" thickBot="1">
      <c r="A85" s="120" t="s">
        <v>60</v>
      </c>
      <c r="B85" s="121" t="s">
        <v>119</v>
      </c>
      <c r="C85" s="122">
        <f t="shared" si="17"/>
        <v>32.70000000000001</v>
      </c>
      <c r="D85" s="123" t="s">
        <v>99</v>
      </c>
      <c r="E85" s="124" t="s">
        <v>21</v>
      </c>
      <c r="F85" s="125">
        <v>15000</v>
      </c>
      <c r="G85" s="126">
        <v>10</v>
      </c>
      <c r="H85" s="125">
        <f t="shared" ref="H85" si="18">F85*G85</f>
        <v>150000</v>
      </c>
      <c r="I85" s="206"/>
      <c r="J85" s="206"/>
    </row>
    <row r="86" spans="1:10" ht="19.5" thickTop="1" thickBot="1">
      <c r="A86" s="175"/>
      <c r="B86" s="176"/>
      <c r="C86" s="176"/>
      <c r="D86" s="177"/>
      <c r="E86" s="200" t="s">
        <v>120</v>
      </c>
      <c r="F86" s="201"/>
      <c r="G86" s="202"/>
      <c r="H86" s="119">
        <f>SUM(H79:H85)</f>
        <v>1000000</v>
      </c>
      <c r="I86" s="206"/>
      <c r="J86" s="206"/>
    </row>
    <row r="87" spans="1:10" ht="19.5" thickTop="1" thickBot="1">
      <c r="A87" s="175"/>
      <c r="B87" s="176"/>
      <c r="C87" s="176"/>
      <c r="D87" s="177"/>
      <c r="E87" s="178" t="s">
        <v>32</v>
      </c>
      <c r="F87" s="179"/>
      <c r="G87" s="180"/>
      <c r="H87" s="74"/>
      <c r="I87" s="206"/>
      <c r="J87" s="206"/>
    </row>
    <row r="88" spans="1:10" ht="19.5" thickTop="1" thickBot="1">
      <c r="A88" s="175"/>
      <c r="B88" s="176"/>
      <c r="C88" s="176"/>
      <c r="D88" s="177"/>
      <c r="E88" s="178" t="s">
        <v>121</v>
      </c>
      <c r="F88" s="179"/>
      <c r="G88" s="180"/>
      <c r="H88" s="54">
        <f>H86*(1-H87)</f>
        <v>1000000</v>
      </c>
      <c r="I88" s="206"/>
      <c r="J88" s="206"/>
    </row>
    <row r="89" spans="1:10" ht="19.5" thickTop="1" thickBot="1">
      <c r="A89" s="195"/>
      <c r="B89" s="196"/>
      <c r="C89" s="196"/>
      <c r="D89" s="216"/>
      <c r="E89" s="217" t="s">
        <v>122</v>
      </c>
      <c r="F89" s="217"/>
      <c r="G89" s="217"/>
      <c r="H89" s="127">
        <f>H88+H76</f>
        <v>2450000</v>
      </c>
      <c r="I89" s="206"/>
      <c r="J89" s="206"/>
    </row>
    <row r="90" spans="1:10" ht="24" thickTop="1">
      <c r="A90" s="104" t="s">
        <v>123</v>
      </c>
      <c r="B90" s="203" t="s">
        <v>124</v>
      </c>
      <c r="C90" s="204"/>
      <c r="D90" s="204"/>
      <c r="E90" s="204"/>
      <c r="F90" s="204"/>
      <c r="G90" s="204"/>
      <c r="H90" s="205"/>
      <c r="I90" s="206"/>
      <c r="J90" s="206"/>
    </row>
    <row r="91" spans="1:10" s="102" customFormat="1" ht="23.25" customHeight="1">
      <c r="A91" s="218" t="s">
        <v>125</v>
      </c>
      <c r="B91" s="218"/>
      <c r="C91" s="218"/>
      <c r="D91" s="218"/>
      <c r="E91" s="218"/>
      <c r="F91" s="218"/>
      <c r="G91" s="218"/>
      <c r="H91" s="219"/>
      <c r="I91" s="206"/>
      <c r="J91" s="206"/>
    </row>
    <row r="92" spans="1:10" ht="30">
      <c r="A92" s="128" t="s">
        <v>126</v>
      </c>
      <c r="B92" s="129"/>
      <c r="C92" s="130"/>
      <c r="D92" s="57" t="s">
        <v>176</v>
      </c>
      <c r="E92" s="25" t="s">
        <v>9</v>
      </c>
      <c r="F92" s="26" t="s">
        <v>10</v>
      </c>
      <c r="G92" s="27" t="s">
        <v>11</v>
      </c>
      <c r="H92" s="28" t="s">
        <v>12</v>
      </c>
      <c r="I92" s="206"/>
      <c r="J92" s="206"/>
    </row>
    <row r="93" spans="1:10">
      <c r="A93" s="131" t="s">
        <v>127</v>
      </c>
      <c r="B93" s="79"/>
      <c r="C93" s="80"/>
      <c r="D93" s="81" t="s">
        <v>185</v>
      </c>
      <c r="E93" s="132"/>
      <c r="F93" s="133"/>
      <c r="G93" s="134"/>
      <c r="H93" s="135"/>
      <c r="I93" s="206"/>
      <c r="J93" s="206"/>
    </row>
    <row r="94" spans="1:10">
      <c r="A94" s="136"/>
      <c r="B94" s="61" t="s">
        <v>128</v>
      </c>
      <c r="C94" s="84">
        <v>41.1</v>
      </c>
      <c r="D94" s="38" t="s">
        <v>129</v>
      </c>
      <c r="E94" s="94" t="s">
        <v>130</v>
      </c>
      <c r="F94" s="137">
        <v>95</v>
      </c>
      <c r="G94" s="42">
        <v>1000</v>
      </c>
      <c r="H94" s="41">
        <f>F94*G94</f>
        <v>95000</v>
      </c>
      <c r="I94" s="206"/>
      <c r="J94" s="206"/>
    </row>
    <row r="95" spans="1:10">
      <c r="A95" s="136"/>
      <c r="B95" s="61" t="s">
        <v>128</v>
      </c>
      <c r="C95" s="84">
        <f>C94+0.1</f>
        <v>41.2</v>
      </c>
      <c r="D95" s="85" t="s">
        <v>131</v>
      </c>
      <c r="E95" s="94" t="s">
        <v>130</v>
      </c>
      <c r="F95" s="137">
        <v>175</v>
      </c>
      <c r="G95" s="42">
        <v>1000</v>
      </c>
      <c r="H95" s="41">
        <f t="shared" ref="H95:H117" si="19">F95*G95</f>
        <v>175000</v>
      </c>
      <c r="I95" s="206"/>
      <c r="J95" s="206"/>
    </row>
    <row r="96" spans="1:10">
      <c r="A96" s="136"/>
      <c r="B96" s="61" t="s">
        <v>132</v>
      </c>
      <c r="C96" s="84">
        <f>C95+0.1</f>
        <v>41.300000000000004</v>
      </c>
      <c r="D96" s="85" t="s">
        <v>133</v>
      </c>
      <c r="E96" s="94" t="s">
        <v>134</v>
      </c>
      <c r="F96" s="137">
        <v>14</v>
      </c>
      <c r="G96" s="42">
        <v>1000</v>
      </c>
      <c r="H96" s="41">
        <f t="shared" si="19"/>
        <v>14000</v>
      </c>
      <c r="I96" s="206"/>
      <c r="J96" s="206"/>
    </row>
    <row r="97" spans="1:10" ht="57">
      <c r="A97" s="136"/>
      <c r="B97" s="61" t="s">
        <v>177</v>
      </c>
      <c r="C97" s="84">
        <v>41.4</v>
      </c>
      <c r="D97" s="85" t="s">
        <v>186</v>
      </c>
      <c r="E97" s="94" t="s">
        <v>183</v>
      </c>
      <c r="F97" s="137">
        <v>1000</v>
      </c>
      <c r="G97" s="42">
        <v>80</v>
      </c>
      <c r="H97" s="41">
        <f>F97*G97</f>
        <v>80000</v>
      </c>
      <c r="I97" s="206"/>
      <c r="J97" s="206"/>
    </row>
    <row r="98" spans="1:10" ht="57">
      <c r="A98" s="136"/>
      <c r="B98" s="61" t="s">
        <v>178</v>
      </c>
      <c r="C98" s="84">
        <v>41.5</v>
      </c>
      <c r="D98" s="85" t="s">
        <v>187</v>
      </c>
      <c r="E98" s="94" t="s">
        <v>183</v>
      </c>
      <c r="F98" s="137">
        <v>1500</v>
      </c>
      <c r="G98" s="42">
        <v>60</v>
      </c>
      <c r="H98" s="41">
        <f>F98*G98</f>
        <v>90000</v>
      </c>
      <c r="I98" s="206"/>
      <c r="J98" s="206"/>
    </row>
    <row r="99" spans="1:10" ht="28.5">
      <c r="A99" s="136"/>
      <c r="B99" s="61" t="s">
        <v>179</v>
      </c>
      <c r="C99" s="84">
        <v>41.6</v>
      </c>
      <c r="D99" s="85" t="s">
        <v>182</v>
      </c>
      <c r="E99" s="94" t="s">
        <v>184</v>
      </c>
      <c r="F99" s="137">
        <v>1000</v>
      </c>
      <c r="G99" s="42">
        <v>50</v>
      </c>
      <c r="H99" s="41">
        <f>F99*G99</f>
        <v>50000</v>
      </c>
      <c r="I99" s="206"/>
      <c r="J99" s="206"/>
    </row>
    <row r="100" spans="1:10">
      <c r="A100" s="131" t="s">
        <v>135</v>
      </c>
      <c r="B100" s="138"/>
      <c r="C100" s="139"/>
      <c r="D100" s="140" t="s">
        <v>136</v>
      </c>
      <c r="E100" s="132"/>
      <c r="F100" s="133"/>
      <c r="G100" s="141"/>
      <c r="H100" s="141"/>
      <c r="I100" s="206"/>
      <c r="J100" s="206"/>
    </row>
    <row r="101" spans="1:10">
      <c r="A101" s="136"/>
      <c r="B101" s="61" t="s">
        <v>137</v>
      </c>
      <c r="C101" s="84">
        <v>41.7</v>
      </c>
      <c r="D101" s="85" t="s">
        <v>138</v>
      </c>
      <c r="E101" s="94" t="s">
        <v>139</v>
      </c>
      <c r="F101" s="137">
        <v>400</v>
      </c>
      <c r="G101" s="42">
        <v>500</v>
      </c>
      <c r="H101" s="41">
        <f t="shared" si="19"/>
        <v>200000</v>
      </c>
      <c r="I101" s="206"/>
      <c r="J101" s="206"/>
    </row>
    <row r="102" spans="1:10">
      <c r="A102" s="136"/>
      <c r="B102" s="61" t="s">
        <v>137</v>
      </c>
      <c r="C102" s="84">
        <f>C101+0.1</f>
        <v>41.800000000000004</v>
      </c>
      <c r="D102" s="85" t="s">
        <v>140</v>
      </c>
      <c r="E102" s="94" t="s">
        <v>139</v>
      </c>
      <c r="F102" s="137">
        <v>360</v>
      </c>
      <c r="G102" s="42">
        <v>500</v>
      </c>
      <c r="H102" s="41">
        <f t="shared" si="19"/>
        <v>180000</v>
      </c>
      <c r="I102" s="206"/>
      <c r="J102" s="206"/>
    </row>
    <row r="103" spans="1:10">
      <c r="A103" s="136"/>
      <c r="B103" s="61" t="s">
        <v>137</v>
      </c>
      <c r="C103" s="84">
        <f t="shared" ref="C103" si="20">C102+0.1</f>
        <v>41.900000000000006</v>
      </c>
      <c r="D103" s="85" t="s">
        <v>141</v>
      </c>
      <c r="E103" s="94" t="s">
        <v>139</v>
      </c>
      <c r="F103" s="137">
        <v>190</v>
      </c>
      <c r="G103" s="42">
        <v>500</v>
      </c>
      <c r="H103" s="41">
        <f t="shared" si="19"/>
        <v>95000</v>
      </c>
      <c r="I103" s="206"/>
      <c r="J103" s="206"/>
    </row>
    <row r="104" spans="1:10">
      <c r="A104" s="136"/>
      <c r="B104" s="61" t="s">
        <v>137</v>
      </c>
      <c r="C104" s="151" t="s">
        <v>180</v>
      </c>
      <c r="D104" s="85" t="s">
        <v>142</v>
      </c>
      <c r="E104" s="94" t="s">
        <v>143</v>
      </c>
      <c r="F104" s="137">
        <v>45</v>
      </c>
      <c r="G104" s="42">
        <v>500</v>
      </c>
      <c r="H104" s="41">
        <f t="shared" si="19"/>
        <v>22500</v>
      </c>
      <c r="I104" s="206"/>
      <c r="J104" s="206"/>
    </row>
    <row r="105" spans="1:10">
      <c r="A105" s="136"/>
      <c r="B105" s="61" t="s">
        <v>137</v>
      </c>
      <c r="C105" s="84">
        <v>41.11</v>
      </c>
      <c r="D105" s="85" t="s">
        <v>144</v>
      </c>
      <c r="E105" s="94" t="s">
        <v>139</v>
      </c>
      <c r="F105" s="137">
        <v>60</v>
      </c>
      <c r="G105" s="42">
        <v>500</v>
      </c>
      <c r="H105" s="41">
        <f t="shared" si="19"/>
        <v>30000</v>
      </c>
      <c r="I105" s="206"/>
      <c r="J105" s="206"/>
    </row>
    <row r="106" spans="1:10" ht="45">
      <c r="A106" s="136"/>
      <c r="B106" s="83"/>
      <c r="C106" s="142" t="s">
        <v>145</v>
      </c>
      <c r="D106" s="38"/>
      <c r="E106" s="94"/>
      <c r="F106" s="137"/>
      <c r="G106" s="42"/>
      <c r="H106" s="141"/>
      <c r="I106" s="206"/>
      <c r="J106" s="206"/>
    </row>
    <row r="107" spans="1:10">
      <c r="A107" s="136"/>
      <c r="B107" s="83" t="s">
        <v>137</v>
      </c>
      <c r="C107" s="84">
        <v>41.12</v>
      </c>
      <c r="D107" s="143" t="s">
        <v>146</v>
      </c>
      <c r="E107" s="94" t="s">
        <v>143</v>
      </c>
      <c r="F107" s="137">
        <v>20</v>
      </c>
      <c r="G107" s="42">
        <v>500</v>
      </c>
      <c r="H107" s="41">
        <f t="shared" si="19"/>
        <v>10000</v>
      </c>
      <c r="I107" s="206"/>
      <c r="J107" s="206"/>
    </row>
    <row r="108" spans="1:10">
      <c r="A108" s="136"/>
      <c r="B108" s="83" t="s">
        <v>137</v>
      </c>
      <c r="C108" s="144">
        <v>41.13</v>
      </c>
      <c r="D108" s="143" t="s">
        <v>147</v>
      </c>
      <c r="E108" s="94" t="s">
        <v>143</v>
      </c>
      <c r="F108" s="137">
        <v>50</v>
      </c>
      <c r="G108" s="42">
        <v>500</v>
      </c>
      <c r="H108" s="41">
        <f t="shared" si="19"/>
        <v>25000</v>
      </c>
      <c r="I108" s="206"/>
      <c r="J108" s="206"/>
    </row>
    <row r="109" spans="1:10">
      <c r="A109" s="136"/>
      <c r="B109" s="83" t="s">
        <v>137</v>
      </c>
      <c r="C109" s="84">
        <v>41.14</v>
      </c>
      <c r="D109" s="143" t="s">
        <v>148</v>
      </c>
      <c r="E109" s="94" t="s">
        <v>143</v>
      </c>
      <c r="F109" s="137">
        <v>140</v>
      </c>
      <c r="G109" s="42">
        <v>500</v>
      </c>
      <c r="H109" s="41">
        <f t="shared" si="19"/>
        <v>70000</v>
      </c>
      <c r="I109" s="206"/>
      <c r="J109" s="206"/>
    </row>
    <row r="110" spans="1:10">
      <c r="A110" s="136"/>
      <c r="B110" s="83" t="s">
        <v>137</v>
      </c>
      <c r="C110" s="84">
        <v>41.15</v>
      </c>
      <c r="D110" s="143" t="s">
        <v>149</v>
      </c>
      <c r="E110" s="94" t="s">
        <v>143</v>
      </c>
      <c r="F110" s="137">
        <v>210</v>
      </c>
      <c r="G110" s="42">
        <v>500</v>
      </c>
      <c r="H110" s="41">
        <f t="shared" si="19"/>
        <v>105000</v>
      </c>
      <c r="I110" s="206"/>
      <c r="J110" s="206"/>
    </row>
    <row r="111" spans="1:10">
      <c r="A111" s="136"/>
      <c r="B111" s="83"/>
      <c r="C111" s="142" t="s">
        <v>150</v>
      </c>
      <c r="D111" s="85"/>
      <c r="E111" s="94"/>
      <c r="F111" s="137"/>
      <c r="G111" s="42"/>
      <c r="H111" s="41"/>
      <c r="I111" s="206"/>
      <c r="J111" s="206"/>
    </row>
    <row r="112" spans="1:10">
      <c r="A112" s="136"/>
      <c r="B112" s="83" t="s">
        <v>137</v>
      </c>
      <c r="C112" s="84">
        <v>41.16</v>
      </c>
      <c r="D112" s="85" t="s">
        <v>151</v>
      </c>
      <c r="E112" s="94" t="s">
        <v>139</v>
      </c>
      <c r="F112" s="137">
        <v>200</v>
      </c>
      <c r="G112" s="42">
        <v>500</v>
      </c>
      <c r="H112" s="41">
        <f t="shared" si="19"/>
        <v>100000</v>
      </c>
      <c r="I112" s="206"/>
      <c r="J112" s="206"/>
    </row>
    <row r="113" spans="1:10">
      <c r="A113" s="136"/>
      <c r="B113" s="83" t="s">
        <v>137</v>
      </c>
      <c r="C113" s="84">
        <v>41.17</v>
      </c>
      <c r="D113" s="85" t="s">
        <v>152</v>
      </c>
      <c r="E113" s="94" t="s">
        <v>139</v>
      </c>
      <c r="F113" s="137">
        <v>300</v>
      </c>
      <c r="G113" s="42">
        <v>500</v>
      </c>
      <c r="H113" s="41">
        <f t="shared" si="19"/>
        <v>150000</v>
      </c>
      <c r="I113" s="206"/>
      <c r="J113" s="206"/>
    </row>
    <row r="114" spans="1:10">
      <c r="A114" s="131" t="s">
        <v>153</v>
      </c>
      <c r="B114" s="138"/>
      <c r="C114" s="84"/>
      <c r="D114" s="140" t="s">
        <v>154</v>
      </c>
      <c r="E114" s="132"/>
      <c r="F114" s="133"/>
      <c r="G114" s="134"/>
      <c r="H114" s="141"/>
      <c r="I114" s="206"/>
      <c r="J114" s="206"/>
    </row>
    <row r="115" spans="1:10">
      <c r="A115" s="136"/>
      <c r="B115" s="61" t="s">
        <v>155</v>
      </c>
      <c r="C115" s="84">
        <v>41.18</v>
      </c>
      <c r="D115" s="38" t="s">
        <v>156</v>
      </c>
      <c r="E115" s="94" t="s">
        <v>21</v>
      </c>
      <c r="F115" s="137">
        <v>750</v>
      </c>
      <c r="G115" s="42">
        <v>200</v>
      </c>
      <c r="H115" s="41">
        <f t="shared" si="19"/>
        <v>150000</v>
      </c>
      <c r="I115" s="206"/>
      <c r="J115" s="206"/>
    </row>
    <row r="116" spans="1:10">
      <c r="A116" s="136"/>
      <c r="B116" s="61" t="s">
        <v>155</v>
      </c>
      <c r="C116" s="84">
        <v>41.19</v>
      </c>
      <c r="D116" s="38" t="s">
        <v>157</v>
      </c>
      <c r="E116" s="94" t="s">
        <v>21</v>
      </c>
      <c r="F116" s="137">
        <v>900</v>
      </c>
      <c r="G116" s="42">
        <v>200</v>
      </c>
      <c r="H116" s="41">
        <f t="shared" si="19"/>
        <v>180000</v>
      </c>
    </row>
    <row r="117" spans="1:10">
      <c r="A117" s="136"/>
      <c r="B117" s="61" t="s">
        <v>155</v>
      </c>
      <c r="C117" s="152" t="s">
        <v>181</v>
      </c>
      <c r="D117" s="38" t="s">
        <v>158</v>
      </c>
      <c r="E117" s="94" t="s">
        <v>21</v>
      </c>
      <c r="F117" s="137">
        <v>450</v>
      </c>
      <c r="G117" s="42">
        <v>200</v>
      </c>
      <c r="H117" s="41">
        <f t="shared" si="19"/>
        <v>90000</v>
      </c>
    </row>
    <row r="118" spans="1:10">
      <c r="A118" s="131" t="s">
        <v>159</v>
      </c>
      <c r="B118" s="79"/>
      <c r="C118" s="80"/>
      <c r="D118" s="81"/>
      <c r="E118" s="132"/>
      <c r="F118" s="133"/>
      <c r="G118" s="134"/>
      <c r="H118" s="133"/>
    </row>
    <row r="119" spans="1:10" ht="18.75" thickBot="1">
      <c r="A119" s="145"/>
      <c r="B119" s="146"/>
      <c r="C119" s="146"/>
      <c r="D119" s="146"/>
      <c r="E119" s="200" t="s">
        <v>160</v>
      </c>
      <c r="F119" s="201"/>
      <c r="G119" s="202"/>
      <c r="H119" s="119">
        <f>SUM(H94:H118)</f>
        <v>1911500</v>
      </c>
    </row>
    <row r="120" spans="1:10" ht="19.5" thickTop="1" thickBot="1">
      <c r="E120" s="178" t="s">
        <v>32</v>
      </c>
      <c r="F120" s="179"/>
      <c r="G120" s="180"/>
      <c r="H120" s="74"/>
    </row>
    <row r="121" spans="1:10" ht="19.5" thickTop="1" thickBot="1">
      <c r="E121" s="178" t="s">
        <v>161</v>
      </c>
      <c r="F121" s="179"/>
      <c r="G121" s="180"/>
      <c r="H121" s="54">
        <f>H119*(1-H120)</f>
        <v>1911500</v>
      </c>
    </row>
    <row r="122" spans="1:10" ht="19.5" thickTop="1" thickBot="1">
      <c r="E122" s="217" t="s">
        <v>162</v>
      </c>
      <c r="F122" s="217"/>
      <c r="G122" s="217"/>
      <c r="H122" s="127">
        <f>H121</f>
        <v>1911500</v>
      </c>
    </row>
    <row r="123" spans="1:10" ht="16.5" thickTop="1" thickBot="1"/>
    <row r="124" spans="1:10" ht="18.75" thickBot="1">
      <c r="E124" s="220" t="s">
        <v>163</v>
      </c>
      <c r="F124" s="221"/>
      <c r="G124" s="222"/>
      <c r="H124" s="147">
        <f>H122+H89+J60+H35</f>
        <v>40143521</v>
      </c>
    </row>
    <row r="125" spans="1:10" s="102" customFormat="1" ht="20.25">
      <c r="A125" s="56" t="s">
        <v>164</v>
      </c>
      <c r="B125" s="184" t="s">
        <v>165</v>
      </c>
      <c r="C125" s="185"/>
      <c r="D125" s="185"/>
      <c r="E125" s="185"/>
      <c r="F125" s="185"/>
      <c r="G125" s="185"/>
      <c r="H125" s="185"/>
      <c r="I125" s="185"/>
      <c r="J125" s="186"/>
    </row>
    <row r="126" spans="1:10" s="102" customFormat="1">
      <c r="A126" s="21" t="s">
        <v>5</v>
      </c>
      <c r="B126" s="79" t="s">
        <v>6</v>
      </c>
      <c r="C126" s="80" t="s">
        <v>7</v>
      </c>
      <c r="D126" s="81" t="s">
        <v>57</v>
      </c>
      <c r="E126" s="25" t="s">
        <v>9</v>
      </c>
      <c r="F126" s="26" t="s">
        <v>166</v>
      </c>
      <c r="G126" s="148"/>
      <c r="H126" s="149"/>
    </row>
    <row r="127" spans="1:10" s="102" customFormat="1" ht="28.5">
      <c r="A127" s="68" t="s">
        <v>167</v>
      </c>
      <c r="B127" s="83" t="s">
        <v>168</v>
      </c>
      <c r="C127" s="84">
        <v>42.1</v>
      </c>
      <c r="D127" s="85" t="s">
        <v>169</v>
      </c>
      <c r="E127" s="47" t="s">
        <v>170</v>
      </c>
      <c r="F127" s="150">
        <f>0.07/12</f>
        <v>5.8333333333333336E-3</v>
      </c>
      <c r="G127" s="40"/>
      <c r="H127" s="93"/>
    </row>
    <row r="128" spans="1:10" s="102" customFormat="1" ht="42.75">
      <c r="A128" s="68" t="s">
        <v>171</v>
      </c>
      <c r="B128" s="83" t="s">
        <v>172</v>
      </c>
      <c r="C128" s="84">
        <v>42.2</v>
      </c>
      <c r="D128" s="85" t="s">
        <v>173</v>
      </c>
      <c r="E128" s="47" t="s">
        <v>174</v>
      </c>
      <c r="F128" s="150">
        <f>0.05/12</f>
        <v>4.1666666666666666E-3</v>
      </c>
      <c r="G128" s="40"/>
      <c r="H128" s="93"/>
    </row>
  </sheetData>
  <sheetProtection algorithmName="SHA-512" hashValue="jgILdcvenRFANoo2q5fTSA6pXR7vvuUEP9ofILc8IrmRu3uSSbr8rpSMpcL7BrqDW/y857OsQjESncHABO8m+A==" saltValue="b+2cM654pSGCjC8ewDH8mA==" spinCount="100000" sheet="1" objects="1" scenarios="1"/>
  <protectedRanges>
    <protectedRange sqref="H16 H33 G39:G44 G54:G58 H75 H87 H120" name="למילוי על ידי מציעים"/>
  </protectedRanges>
  <mergeCells count="40">
    <mergeCell ref="E120:G120"/>
    <mergeCell ref="E121:G121"/>
    <mergeCell ref="E122:G122"/>
    <mergeCell ref="E124:G124"/>
    <mergeCell ref="B125:J125"/>
    <mergeCell ref="E119:G119"/>
    <mergeCell ref="B61:H61"/>
    <mergeCell ref="I61:J115"/>
    <mergeCell ref="B62:H62"/>
    <mergeCell ref="A74:D76"/>
    <mergeCell ref="E74:G74"/>
    <mergeCell ref="E75:G75"/>
    <mergeCell ref="E76:G76"/>
    <mergeCell ref="B77:H77"/>
    <mergeCell ref="A86:D89"/>
    <mergeCell ref="E86:G86"/>
    <mergeCell ref="E87:G87"/>
    <mergeCell ref="E88:G88"/>
    <mergeCell ref="E89:G89"/>
    <mergeCell ref="B90:H90"/>
    <mergeCell ref="A91:H91"/>
    <mergeCell ref="B37:J37"/>
    <mergeCell ref="F51:I51"/>
    <mergeCell ref="B52:J52"/>
    <mergeCell ref="A59:E60"/>
    <mergeCell ref="F59:I59"/>
    <mergeCell ref="F60:I60"/>
    <mergeCell ref="B36:J36"/>
    <mergeCell ref="A1:J1"/>
    <mergeCell ref="A2:J2"/>
    <mergeCell ref="A15:D17"/>
    <mergeCell ref="E15:G15"/>
    <mergeCell ref="E16:G16"/>
    <mergeCell ref="E17:G17"/>
    <mergeCell ref="I16:J16"/>
    <mergeCell ref="A32:D35"/>
    <mergeCell ref="E32:G32"/>
    <mergeCell ref="E33:G33"/>
    <mergeCell ref="E34:G34"/>
    <mergeCell ref="E35:G3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כתב כמויות למילוי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Yoad Shahar</dc:creator>
  <cp:lastModifiedBy>Yoad Shahar</cp:lastModifiedBy>
  <dcterms:created xsi:type="dcterms:W3CDTF">2019-07-30T05:31:04Z</dcterms:created>
  <dcterms:modified xsi:type="dcterms:W3CDTF">2019-08-08T09:23:35Z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ies>
</file>